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hoo\Documents\マンション管理会社を選ぶサイト\修繕積立金の検証セミナー\"/>
    </mc:Choice>
  </mc:AlternateContent>
  <xr:revisionPtr revIDLastSave="0" documentId="13_ncr:1_{9B742FD6-AC39-4166-983C-553A2B63BF64}" xr6:coauthVersionLast="47" xr6:coauthVersionMax="47" xr10:uidLastSave="{00000000-0000-0000-0000-000000000000}"/>
  <bookViews>
    <workbookView xWindow="20370" yWindow="-120" windowWidth="29040" windowHeight="15840" firstSheet="1" activeTab="1" xr2:uid="{431503F9-7566-4E4A-9FFE-BFC77A7FD0F8}"/>
  </bookViews>
  <sheets>
    <sheet name="修繕積立金検証セミナー (入力用)" sheetId="6" r:id="rId1"/>
    <sheet name="修繕積立金検証セミナー (入力例)" sheetId="5" r:id="rId2"/>
    <sheet name="修繕積立金検証セミナー（セミナーでの説明用、国交省の記載例）" sheetId="1" r:id="rId3"/>
  </sheets>
  <definedNames>
    <definedName name="_xlnm.Print_Area" localSheetId="0">'修繕積立金検証セミナー (入力用)'!$A$1:$T$47</definedName>
    <definedName name="_xlnm.Print_Area" localSheetId="1">'修繕積立金検証セミナー (入力例)'!$A$1:$T$47</definedName>
    <definedName name="_xlnm.Print_Area" localSheetId="2">'修繕積立金検証セミナー（セミナーでの説明用、国交省の記載例）'!$A$1:$T$47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1" l="1"/>
  <c r="C10" i="6"/>
  <c r="C20" i="6"/>
  <c r="Q10" i="1"/>
  <c r="Q11" i="1"/>
  <c r="C10" i="1"/>
  <c r="P44" i="6"/>
  <c r="P44" i="5"/>
  <c r="P45" i="6" l="1"/>
  <c r="P46" i="6" s="1"/>
  <c r="Q23" i="6"/>
  <c r="F22" i="6"/>
  <c r="F25" i="6" s="1"/>
  <c r="Q21" i="6"/>
  <c r="Q20" i="6"/>
  <c r="C21" i="6"/>
  <c r="Q19" i="6"/>
  <c r="Q18" i="6"/>
  <c r="Q17" i="6"/>
  <c r="Q16" i="6"/>
  <c r="Q15" i="6"/>
  <c r="C15" i="6"/>
  <c r="Q14" i="6"/>
  <c r="Q13" i="6"/>
  <c r="Q12" i="6"/>
  <c r="Q11" i="6"/>
  <c r="Q10" i="6"/>
  <c r="Q9" i="6"/>
  <c r="Q8" i="6"/>
  <c r="P7" i="6"/>
  <c r="P22" i="6" s="1"/>
  <c r="Q6" i="6"/>
  <c r="R6" i="6" s="1"/>
  <c r="E43" i="6" l="1"/>
  <c r="Q39" i="6"/>
  <c r="Q36" i="6"/>
  <c r="Q40" i="6"/>
  <c r="Q43" i="6"/>
  <c r="Q37" i="6"/>
  <c r="Q41" i="6"/>
  <c r="Q44" i="6"/>
  <c r="Q38" i="6"/>
  <c r="Q42" i="6"/>
  <c r="P24" i="6"/>
  <c r="Q24" i="6" s="1"/>
  <c r="Q22" i="6"/>
  <c r="R46" i="6"/>
  <c r="Q46" i="6"/>
  <c r="Q7" i="6"/>
  <c r="P25" i="6" l="1"/>
  <c r="E41" i="6" s="1"/>
  <c r="Q25" i="6"/>
  <c r="E44" i="6"/>
  <c r="E45" i="6" s="1"/>
  <c r="F22" i="1"/>
  <c r="P7" i="5"/>
  <c r="P22" i="5" s="1"/>
  <c r="P45" i="5"/>
  <c r="Q44" i="5" s="1"/>
  <c r="F22" i="5"/>
  <c r="E43" i="5" s="1"/>
  <c r="Q21" i="5"/>
  <c r="Q20" i="5"/>
  <c r="C20" i="5"/>
  <c r="C21" i="5" s="1"/>
  <c r="Q19" i="5"/>
  <c r="Q18" i="5"/>
  <c r="Q17" i="5"/>
  <c r="Q16" i="5"/>
  <c r="Q15" i="5"/>
  <c r="C15" i="5"/>
  <c r="Q14" i="5"/>
  <c r="Q13" i="5"/>
  <c r="Q12" i="5"/>
  <c r="Q11" i="5"/>
  <c r="Q10" i="5"/>
  <c r="C10" i="5"/>
  <c r="Q9" i="5"/>
  <c r="Q8" i="5"/>
  <c r="Q6" i="5"/>
  <c r="R6" i="5" s="1"/>
  <c r="F25" i="5" l="1"/>
  <c r="Q37" i="5"/>
  <c r="Q41" i="5"/>
  <c r="Q38" i="5"/>
  <c r="Q42" i="5"/>
  <c r="P46" i="5"/>
  <c r="Q43" i="5"/>
  <c r="Q39" i="5"/>
  <c r="Q36" i="5"/>
  <c r="Q40" i="5"/>
  <c r="Q22" i="5"/>
  <c r="Q23" i="5"/>
  <c r="Q7" i="5"/>
  <c r="R46" i="5" l="1"/>
  <c r="Q46" i="5"/>
  <c r="P24" i="5"/>
  <c r="Q24" i="5" s="1"/>
  <c r="Q25" i="5" s="1"/>
  <c r="P25" i="5" l="1"/>
  <c r="E41" i="5" s="1"/>
  <c r="E44" i="5" s="1"/>
  <c r="E45" i="5" s="1"/>
  <c r="C21" i="1" l="1"/>
  <c r="P43" i="1" l="1"/>
  <c r="P22" i="1"/>
  <c r="Q20" i="1"/>
  <c r="Q21" i="1"/>
  <c r="Q22" i="1" l="1"/>
  <c r="Q19" i="1"/>
  <c r="F23" i="1" l="1"/>
  <c r="E43" i="1" s="1"/>
  <c r="F24" i="1"/>
  <c r="Q8" i="1"/>
  <c r="Q9" i="1"/>
  <c r="Q12" i="1"/>
  <c r="Q13" i="1"/>
  <c r="Q14" i="1"/>
  <c r="Q15" i="1"/>
  <c r="Q16" i="1"/>
  <c r="Q6" i="1"/>
  <c r="R6" i="1" s="1"/>
  <c r="Q17" i="1"/>
  <c r="Q18" i="1"/>
  <c r="C15" i="1"/>
  <c r="P23" i="1" l="1"/>
  <c r="P24" i="1" s="1"/>
  <c r="Q7" i="1"/>
  <c r="F25" i="1"/>
  <c r="P45" i="1" l="1"/>
  <c r="Q44" i="1"/>
  <c r="Q23" i="1"/>
  <c r="Q24" i="1"/>
  <c r="P25" i="1"/>
  <c r="Q25" i="1" l="1"/>
  <c r="E41" i="1"/>
  <c r="E44" i="1" s="1"/>
  <c r="E45" i="1" s="1"/>
  <c r="P46" i="1"/>
  <c r="Q38" i="1"/>
  <c r="Q39" i="1"/>
  <c r="Q43" i="1"/>
  <c r="Q40" i="1"/>
  <c r="Q36" i="1"/>
  <c r="Q37" i="1"/>
  <c r="Q41" i="1"/>
  <c r="Q42" i="1"/>
  <c r="Q46" i="1" l="1"/>
  <c r="R46" i="1"/>
</calcChain>
</file>

<file path=xl/sharedStrings.xml><?xml version="1.0" encoding="utf-8"?>
<sst xmlns="http://schemas.openxmlformats.org/spreadsheetml/2006/main" count="289" uniqueCount="95">
  <si>
    <t>戸数</t>
    <rPh sb="0" eb="2">
      <t>コスウ</t>
    </rPh>
    <phoneticPr fontId="2"/>
  </si>
  <si>
    <t>マンション基本情報</t>
    <rPh sb="5" eb="7">
      <t>キホン</t>
    </rPh>
    <rPh sb="7" eb="9">
      <t>ジョウホウ</t>
    </rPh>
    <phoneticPr fontId="2"/>
  </si>
  <si>
    <t>エレベータ台数</t>
    <rPh sb="5" eb="7">
      <t>ダイスウ</t>
    </rPh>
    <phoneticPr fontId="2"/>
  </si>
  <si>
    <t>(稼働率）</t>
    <rPh sb="1" eb="4">
      <t>カドウリツ</t>
    </rPh>
    <phoneticPr fontId="2"/>
  </si>
  <si>
    <t>管理費年度収入</t>
    <rPh sb="0" eb="3">
      <t>カンリヒ</t>
    </rPh>
    <rPh sb="3" eb="5">
      <t>ネンド</t>
    </rPh>
    <rPh sb="5" eb="7">
      <t>シュウニュウ</t>
    </rPh>
    <phoneticPr fontId="2"/>
  </si>
  <si>
    <t>平置き駐車場利用料(円/台）</t>
    <rPh sb="0" eb="2">
      <t>ヒラオ</t>
    </rPh>
    <rPh sb="3" eb="6">
      <t>チュウシャジョウ</t>
    </rPh>
    <rPh sb="6" eb="9">
      <t>リヨウリョウ</t>
    </rPh>
    <rPh sb="10" eb="11">
      <t>エン</t>
    </rPh>
    <rPh sb="12" eb="13">
      <t>ダイ</t>
    </rPh>
    <phoneticPr fontId="2"/>
  </si>
  <si>
    <t>機械式駐車場台数（台）</t>
    <rPh sb="0" eb="3">
      <t>キカイシキ</t>
    </rPh>
    <rPh sb="3" eb="6">
      <t>チュウシャジョウ</t>
    </rPh>
    <rPh sb="6" eb="8">
      <t>ダイスウ</t>
    </rPh>
    <rPh sb="9" eb="10">
      <t>ダイ</t>
    </rPh>
    <phoneticPr fontId="2"/>
  </si>
  <si>
    <t>円</t>
    <rPh sb="0" eb="1">
      <t>エン</t>
    </rPh>
    <phoneticPr fontId="2"/>
  </si>
  <si>
    <t>台</t>
    <rPh sb="0" eb="1">
      <t>ダイ</t>
    </rPh>
    <phoneticPr fontId="2"/>
  </si>
  <si>
    <t>最低稼働台数設定(台）</t>
    <rPh sb="0" eb="2">
      <t>サイテイ</t>
    </rPh>
    <rPh sb="2" eb="4">
      <t>カドウ</t>
    </rPh>
    <rPh sb="4" eb="6">
      <t>ダイスウ</t>
    </rPh>
    <rPh sb="6" eb="8">
      <t>セッテイ</t>
    </rPh>
    <rPh sb="9" eb="10">
      <t>ダイ</t>
    </rPh>
    <phoneticPr fontId="2"/>
  </si>
  <si>
    <t>長期修繕計画基本情報</t>
    <rPh sb="0" eb="6">
      <t>チョウキシュウゼンケイカク</t>
    </rPh>
    <rPh sb="6" eb="8">
      <t>キホン</t>
    </rPh>
    <rPh sb="8" eb="10">
      <t>ジョウホウ</t>
    </rPh>
    <phoneticPr fontId="2"/>
  </si>
  <si>
    <t>小計</t>
    <rPh sb="0" eb="2">
      <t>ショウケイ</t>
    </rPh>
    <phoneticPr fontId="2"/>
  </si>
  <si>
    <t>仮設工事</t>
    <rPh sb="0" eb="2">
      <t>カセツ</t>
    </rPh>
    <rPh sb="2" eb="4">
      <t>コウジ</t>
    </rPh>
    <phoneticPr fontId="2"/>
  </si>
  <si>
    <t>屋根防水</t>
    <rPh sb="0" eb="2">
      <t>ヤネ</t>
    </rPh>
    <rPh sb="2" eb="4">
      <t>ボウスイ</t>
    </rPh>
    <phoneticPr fontId="2"/>
  </si>
  <si>
    <t>床防水</t>
    <rPh sb="0" eb="3">
      <t>ユカボウスイ</t>
    </rPh>
    <phoneticPr fontId="2"/>
  </si>
  <si>
    <t>外壁塗装等</t>
    <rPh sb="0" eb="2">
      <t>ガイヘキ</t>
    </rPh>
    <rPh sb="2" eb="5">
      <t>トソウトウ</t>
    </rPh>
    <phoneticPr fontId="2"/>
  </si>
  <si>
    <t>鉄部塗装等</t>
    <rPh sb="0" eb="2">
      <t>テツブ</t>
    </rPh>
    <rPh sb="2" eb="4">
      <t>トソウ</t>
    </rPh>
    <rPh sb="4" eb="5">
      <t>トウ</t>
    </rPh>
    <phoneticPr fontId="2"/>
  </si>
  <si>
    <t>建具・金物</t>
    <rPh sb="0" eb="2">
      <t>タテグ</t>
    </rPh>
    <rPh sb="3" eb="5">
      <t>カナモノ</t>
    </rPh>
    <phoneticPr fontId="2"/>
  </si>
  <si>
    <t>共用内部</t>
    <rPh sb="0" eb="4">
      <t>キョウヨウナイブ</t>
    </rPh>
    <phoneticPr fontId="2"/>
  </si>
  <si>
    <t>現場管理費・一般管理費、他</t>
    <rPh sb="0" eb="5">
      <t>ゲンバカンリヒ</t>
    </rPh>
    <rPh sb="6" eb="11">
      <t>イッパンカンリヒ</t>
    </rPh>
    <rPh sb="12" eb="13">
      <t>ホカ</t>
    </rPh>
    <phoneticPr fontId="2"/>
  </si>
  <si>
    <t>税抜き合計</t>
    <rPh sb="0" eb="1">
      <t>ゼイ</t>
    </rPh>
    <rPh sb="1" eb="2">
      <t>ヌ</t>
    </rPh>
    <rPh sb="3" eb="5">
      <t>ゴウケイ</t>
    </rPh>
    <phoneticPr fontId="2"/>
  </si>
  <si>
    <t>税込み合計</t>
    <rPh sb="0" eb="2">
      <t>ゼイコ</t>
    </rPh>
    <rPh sb="3" eb="5">
      <t>ゴウケイ</t>
    </rPh>
    <phoneticPr fontId="2"/>
  </si>
  <si>
    <t>1回あたりの大規模修繕工事検証</t>
    <rPh sb="1" eb="2">
      <t>カイ</t>
    </rPh>
    <rPh sb="6" eb="9">
      <t>ダイキボ</t>
    </rPh>
    <rPh sb="9" eb="11">
      <t>シュウゼン</t>
    </rPh>
    <rPh sb="11" eb="13">
      <t>コウジ</t>
    </rPh>
    <rPh sb="13" eb="15">
      <t>ケンショウ</t>
    </rPh>
    <phoneticPr fontId="2"/>
  </si>
  <si>
    <t>(千円）</t>
    <rPh sb="1" eb="3">
      <t>センエン</t>
    </rPh>
    <phoneticPr fontId="2"/>
  </si>
  <si>
    <t>必要な修繕積立金（円/m2)</t>
    <rPh sb="0" eb="2">
      <t>ヒツヨウ</t>
    </rPh>
    <rPh sb="3" eb="5">
      <t>シュウゼン</t>
    </rPh>
    <rPh sb="5" eb="7">
      <t>ツミタテ</t>
    </rPh>
    <rPh sb="7" eb="8">
      <t>キン</t>
    </rPh>
    <rPh sb="9" eb="10">
      <t>エン</t>
    </rPh>
    <phoneticPr fontId="2"/>
  </si>
  <si>
    <t>円/m2</t>
    <rPh sb="0" eb="1">
      <t>エン</t>
    </rPh>
    <phoneticPr fontId="2"/>
  </si>
  <si>
    <t>千円</t>
    <rPh sb="0" eb="2">
      <t>センエン</t>
    </rPh>
    <phoneticPr fontId="2"/>
  </si>
  <si>
    <t>円/台・月</t>
    <rPh sb="0" eb="1">
      <t>エン</t>
    </rPh>
    <rPh sb="2" eb="3">
      <t>ダイ</t>
    </rPh>
    <rPh sb="4" eb="5">
      <t>ツキ</t>
    </rPh>
    <phoneticPr fontId="2"/>
  </si>
  <si>
    <t>期間合計工事費用</t>
    <rPh sb="0" eb="2">
      <t>キカン</t>
    </rPh>
    <rPh sb="2" eb="4">
      <t>ゴウケイ</t>
    </rPh>
    <rPh sb="4" eb="6">
      <t>コウジ</t>
    </rPh>
    <rPh sb="6" eb="8">
      <t>ヒヨウ</t>
    </rPh>
    <phoneticPr fontId="2"/>
  </si>
  <si>
    <t>年度推定工事費用</t>
  </si>
  <si>
    <t>千円</t>
    <rPh sb="0" eb="2">
      <t>センエン</t>
    </rPh>
    <phoneticPr fontId="2"/>
  </si>
  <si>
    <t>千円</t>
    <rPh sb="0" eb="2">
      <t>センエン</t>
    </rPh>
    <phoneticPr fontId="2"/>
  </si>
  <si>
    <t>①期間中に推定修繕工事累計額</t>
    <rPh sb="1" eb="4">
      <t>キカンチュウ</t>
    </rPh>
    <rPh sb="5" eb="7">
      <t>スイテイ</t>
    </rPh>
    <rPh sb="7" eb="9">
      <t>シュウゼン</t>
    </rPh>
    <rPh sb="9" eb="11">
      <t>コウジ</t>
    </rPh>
    <rPh sb="11" eb="14">
      <t>ルイケイガク</t>
    </rPh>
    <phoneticPr fontId="2"/>
  </si>
  <si>
    <t>管理費(円/m2)　</t>
    <rPh sb="0" eb="3">
      <t>カンリヒ</t>
    </rPh>
    <rPh sb="4" eb="5">
      <t>エン</t>
    </rPh>
    <phoneticPr fontId="2"/>
  </si>
  <si>
    <t>③期間中他収入（専有使用料⑨、駐車場⑧）</t>
    <rPh sb="1" eb="4">
      <t>キカンチュウ</t>
    </rPh>
    <rPh sb="4" eb="5">
      <t>ホカ</t>
    </rPh>
    <rPh sb="5" eb="7">
      <t>シュウニュウ</t>
    </rPh>
    <rPh sb="8" eb="10">
      <t>センユウ</t>
    </rPh>
    <rPh sb="10" eb="12">
      <t>シヨウ</t>
    </rPh>
    <rPh sb="12" eb="13">
      <t>リョウ</t>
    </rPh>
    <rPh sb="15" eb="18">
      <t>チュウシャジョウ</t>
    </rPh>
    <phoneticPr fontId="2"/>
  </si>
  <si>
    <t>機械式駐車場　A1</t>
    <rPh sb="0" eb="3">
      <t>キカイシキ</t>
    </rPh>
    <rPh sb="3" eb="6">
      <t>チュウシャジョウ</t>
    </rPh>
    <phoneticPr fontId="2"/>
  </si>
  <si>
    <t>給水設備　C</t>
    <rPh sb="0" eb="4">
      <t>キュウスイセツビ</t>
    </rPh>
    <phoneticPr fontId="2"/>
  </si>
  <si>
    <t>大規模修繕工事　B1</t>
    <rPh sb="0" eb="7">
      <t>ダイキボシュウゼンコウジ</t>
    </rPh>
    <phoneticPr fontId="2"/>
  </si>
  <si>
    <t>大規模修繕設計監理　B2</t>
    <rPh sb="0" eb="3">
      <t>ダイキボ</t>
    </rPh>
    <rPh sb="3" eb="5">
      <t>シュウゼン</t>
    </rPh>
    <rPh sb="5" eb="7">
      <t>セッケイ</t>
    </rPh>
    <rPh sb="7" eb="9">
      <t>カンリ</t>
    </rPh>
    <phoneticPr fontId="2"/>
  </si>
  <si>
    <t>排水設備　D</t>
    <rPh sb="0" eb="4">
      <t>ハイスイセツビ</t>
    </rPh>
    <phoneticPr fontId="2"/>
  </si>
  <si>
    <t>ガス　E</t>
    <phoneticPr fontId="2"/>
  </si>
  <si>
    <t>空調　F</t>
    <rPh sb="0" eb="2">
      <t>クウチョウ</t>
    </rPh>
    <phoneticPr fontId="2"/>
  </si>
  <si>
    <t>電灯(幹線交換）G　</t>
    <rPh sb="0" eb="2">
      <t>デントウ</t>
    </rPh>
    <rPh sb="3" eb="5">
      <t>カンセン</t>
    </rPh>
    <rPh sb="5" eb="7">
      <t>コウカン</t>
    </rPh>
    <phoneticPr fontId="2"/>
  </si>
  <si>
    <t>通信・TV・インターホン　H</t>
    <rPh sb="0" eb="2">
      <t>ツウシン</t>
    </rPh>
    <phoneticPr fontId="2"/>
  </si>
  <si>
    <t>消防　I</t>
    <rPh sb="0" eb="2">
      <t>ショウボウ</t>
    </rPh>
    <phoneticPr fontId="2"/>
  </si>
  <si>
    <t>エレベータ　J</t>
    <phoneticPr fontId="2"/>
  </si>
  <si>
    <t>外溝付属設備　K</t>
    <rPh sb="0" eb="2">
      <t>ガイコウ</t>
    </rPh>
    <rPh sb="2" eb="4">
      <t>フゾク</t>
    </rPh>
    <rPh sb="4" eb="6">
      <t>セツビ</t>
    </rPh>
    <phoneticPr fontId="2"/>
  </si>
  <si>
    <t>その他　M</t>
    <rPh sb="2" eb="3">
      <t>タ</t>
    </rPh>
    <phoneticPr fontId="2"/>
  </si>
  <si>
    <t>②期初修繕積立金の貯金</t>
    <rPh sb="1" eb="3">
      <t>キショ</t>
    </rPh>
    <rPh sb="3" eb="8">
      <t>シュウゼンツミタテキン</t>
    </rPh>
    <rPh sb="9" eb="11">
      <t>チョキン</t>
    </rPh>
    <phoneticPr fontId="2"/>
  </si>
  <si>
    <t>④期間中に必要な修繕積立金合計（千円)</t>
    <rPh sb="1" eb="4">
      <t>キカンチュウ</t>
    </rPh>
    <rPh sb="5" eb="7">
      <t>ヒツヨウ</t>
    </rPh>
    <rPh sb="8" eb="10">
      <t>シュウゼン</t>
    </rPh>
    <rPh sb="10" eb="12">
      <t>ツミタテ</t>
    </rPh>
    <rPh sb="12" eb="13">
      <t>キン</t>
    </rPh>
    <rPh sb="13" eb="15">
      <t>ゴウケイ</t>
    </rPh>
    <rPh sb="16" eb="18">
      <t>センエン</t>
    </rPh>
    <phoneticPr fontId="2"/>
  </si>
  <si>
    <t>諸経費10%</t>
    <rPh sb="0" eb="3">
      <t>ショケイヒ</t>
    </rPh>
    <phoneticPr fontId="2"/>
  </si>
  <si>
    <t>消費税10%</t>
    <rPh sb="0" eb="3">
      <t>ショウヒゼイ</t>
    </rPh>
    <phoneticPr fontId="2"/>
  </si>
  <si>
    <t>その他　N</t>
    <rPh sb="2" eb="3">
      <t>タ</t>
    </rPh>
    <phoneticPr fontId="2"/>
  </si>
  <si>
    <t>その他　O</t>
    <rPh sb="2" eb="3">
      <t>タ</t>
    </rPh>
    <phoneticPr fontId="2"/>
  </si>
  <si>
    <t>メーカor独立系チェック</t>
    <rPh sb="5" eb="8">
      <t>ドクリツケイ</t>
    </rPh>
    <phoneticPr fontId="2"/>
  </si>
  <si>
    <t>共用排水管チェック</t>
    <rPh sb="0" eb="2">
      <t>キョウヨウ</t>
    </rPh>
    <rPh sb="2" eb="5">
      <t>ハイスイカン</t>
    </rPh>
    <phoneticPr fontId="2"/>
  </si>
  <si>
    <t>共用給水管チェック</t>
    <rPh sb="0" eb="2">
      <t>キョウヨウ</t>
    </rPh>
    <rPh sb="2" eb="5">
      <t>キュウスイカン</t>
    </rPh>
    <phoneticPr fontId="2"/>
  </si>
  <si>
    <t>長期修繕計画更新　L</t>
    <rPh sb="0" eb="2">
      <t>チョウキ</t>
    </rPh>
    <rPh sb="2" eb="4">
      <t>シュウゼン</t>
    </rPh>
    <rPh sb="4" eb="6">
      <t>ケイカク</t>
    </rPh>
    <rPh sb="6" eb="8">
      <t>コウシン</t>
    </rPh>
    <phoneticPr fontId="2"/>
  </si>
  <si>
    <t>項目自由追加</t>
    <rPh sb="0" eb="2">
      <t>コウモク</t>
    </rPh>
    <rPh sb="2" eb="6">
      <t>ジユウツイカ</t>
    </rPh>
    <phoneticPr fontId="2"/>
  </si>
  <si>
    <t>もし上記以外あれば</t>
    <rPh sb="2" eb="4">
      <t>ジョウキ</t>
    </rPh>
    <rPh sb="4" eb="6">
      <t>イガイ</t>
    </rPh>
    <phoneticPr fontId="2"/>
  </si>
  <si>
    <t>→　後ろ倒し検討</t>
    <rPh sb="2" eb="3">
      <t>ウシ</t>
    </rPh>
    <rPh sb="4" eb="5">
      <t>ダオ</t>
    </rPh>
    <rPh sb="6" eb="8">
      <t>ケントウ</t>
    </rPh>
    <phoneticPr fontId="2"/>
  </si>
  <si>
    <t>m2</t>
    <phoneticPr fontId="2"/>
  </si>
  <si>
    <t>m2</t>
    <phoneticPr fontId="2"/>
  </si>
  <si>
    <t>その他　N（自動ドア）</t>
    <rPh sb="2" eb="3">
      <t>タ</t>
    </rPh>
    <rPh sb="6" eb="8">
      <t>ジドウ</t>
    </rPh>
    <phoneticPr fontId="2"/>
  </si>
  <si>
    <t>現在の専有部単位面積あたり</t>
    <rPh sb="0" eb="2">
      <t>ゲンザイ</t>
    </rPh>
    <rPh sb="3" eb="6">
      <t>センユウブ</t>
    </rPh>
    <rPh sb="6" eb="10">
      <t>タンイメンセキ</t>
    </rPh>
    <phoneticPr fontId="2"/>
  </si>
  <si>
    <t>入力セル</t>
    <rPh sb="0" eb="2">
      <t>ニュウリョク</t>
    </rPh>
    <phoneticPr fontId="2"/>
  </si>
  <si>
    <t>自動計算セル</t>
    <rPh sb="0" eb="4">
      <t>ジドウケイサン</t>
    </rPh>
    <phoneticPr fontId="2"/>
  </si>
  <si>
    <t>戸当たり（千円/戸）</t>
    <rPh sb="0" eb="2">
      <t>トア</t>
    </rPh>
    <rPh sb="5" eb="7">
      <t>センエン</t>
    </rPh>
    <rPh sb="8" eb="9">
      <t>ト</t>
    </rPh>
    <phoneticPr fontId="2"/>
  </si>
  <si>
    <t>目安</t>
    <rPh sb="0" eb="2">
      <t>メヤス</t>
    </rPh>
    <phoneticPr fontId="2"/>
  </si>
  <si>
    <t>15,000円-20,000円</t>
    <rPh sb="6" eb="7">
      <t>エン</t>
    </rPh>
    <rPh sb="14" eb="15">
      <t>エン</t>
    </rPh>
    <phoneticPr fontId="2"/>
  </si>
  <si>
    <t>1,100千円</t>
    <rPh sb="5" eb="7">
      <t>センエン</t>
    </rPh>
    <phoneticPr fontId="2"/>
  </si>
  <si>
    <t>m2当たり
（円/m2)</t>
    <rPh sb="2" eb="3">
      <t>ア</t>
    </rPh>
    <rPh sb="7" eb="8">
      <t>エン</t>
    </rPh>
    <phoneticPr fontId="2"/>
  </si>
  <si>
    <t>建具時期見直し必要</t>
    <rPh sb="0" eb="2">
      <t>タテグ</t>
    </rPh>
    <rPh sb="2" eb="4">
      <t>ジキ</t>
    </rPh>
    <rPh sb="4" eb="6">
      <t>ミナオ</t>
    </rPh>
    <rPh sb="7" eb="9">
      <t>ヒツヨウ</t>
    </rPh>
    <phoneticPr fontId="2"/>
  </si>
  <si>
    <r>
      <t>駐車場収入繰入金</t>
    </r>
    <r>
      <rPr>
        <sz val="11"/>
        <color rgb="FFFF0000"/>
        <rFont val="游ゴシック"/>
        <family val="3"/>
        <charset val="128"/>
        <scheme val="minor"/>
      </rPr>
      <t>⑧</t>
    </r>
    <r>
      <rPr>
        <sz val="11"/>
        <color theme="1"/>
        <rFont val="游ゴシック"/>
        <family val="2"/>
        <charset val="128"/>
        <scheme val="minor"/>
      </rPr>
      <t>(千円/年）</t>
    </r>
    <rPh sb="0" eb="3">
      <t>チュウシャジョウ</t>
    </rPh>
    <rPh sb="3" eb="5">
      <t>シュウニュウ</t>
    </rPh>
    <rPh sb="5" eb="8">
      <t>クリイレキン</t>
    </rPh>
    <rPh sb="10" eb="11">
      <t>セン</t>
    </rPh>
    <rPh sb="11" eb="12">
      <t>エン</t>
    </rPh>
    <rPh sb="13" eb="14">
      <t>ネン</t>
    </rPh>
    <phoneticPr fontId="2"/>
  </si>
  <si>
    <r>
      <t>専用使用料収入</t>
    </r>
    <r>
      <rPr>
        <sz val="11"/>
        <color rgb="FFFF0000"/>
        <rFont val="游ゴシック"/>
        <family val="3"/>
        <charset val="128"/>
        <scheme val="minor"/>
      </rPr>
      <t>⑨</t>
    </r>
    <r>
      <rPr>
        <sz val="11"/>
        <color theme="1"/>
        <rFont val="游ゴシック"/>
        <family val="2"/>
        <charset val="128"/>
        <scheme val="minor"/>
      </rPr>
      <t>(千円/年）</t>
    </r>
    <rPh sb="0" eb="2">
      <t>センヨウ</t>
    </rPh>
    <rPh sb="2" eb="4">
      <t>シヨウ</t>
    </rPh>
    <rPh sb="4" eb="5">
      <t>リョウ</t>
    </rPh>
    <rPh sb="5" eb="7">
      <t>シュウニュウ</t>
    </rPh>
    <rPh sb="9" eb="10">
      <t>セン</t>
    </rPh>
    <rPh sb="10" eb="11">
      <t>エン</t>
    </rPh>
    <rPh sb="12" eb="13">
      <t>ネン</t>
    </rPh>
    <phoneticPr fontId="2"/>
  </si>
  <si>
    <t>その他　M（宅配ロッカー）</t>
    <rPh sb="2" eb="3">
      <t>タ</t>
    </rPh>
    <rPh sb="6" eb="8">
      <t>タクハイ</t>
    </rPh>
    <phoneticPr fontId="2"/>
  </si>
  <si>
    <t>専有部平均面積　m2　</t>
    <rPh sb="0" eb="3">
      <t>センユウブ</t>
    </rPh>
    <rPh sb="3" eb="5">
      <t>ヘイキン</t>
    </rPh>
    <rPh sb="5" eb="7">
      <t>メンセキ</t>
    </rPh>
    <phoneticPr fontId="2"/>
  </si>
  <si>
    <r>
      <t>専有部総面積</t>
    </r>
    <r>
      <rPr>
        <sz val="11"/>
        <color rgb="FFFF0000"/>
        <rFont val="游ゴシック"/>
        <family val="3"/>
        <charset val="128"/>
        <scheme val="minor"/>
      </rPr>
      <t>⑥</t>
    </r>
    <r>
      <rPr>
        <sz val="11"/>
        <color theme="1"/>
        <rFont val="游ゴシック"/>
        <family val="2"/>
        <charset val="128"/>
        <scheme val="minor"/>
      </rPr>
      <t>　m2　</t>
    </r>
    <rPh sb="0" eb="3">
      <t>センユウブ</t>
    </rPh>
    <rPh sb="3" eb="4">
      <t>ソウ</t>
    </rPh>
    <rPh sb="4" eb="6">
      <t>メンセキ</t>
    </rPh>
    <phoneticPr fontId="2"/>
  </si>
  <si>
    <r>
      <t>修繕積立金収入</t>
    </r>
    <r>
      <rPr>
        <sz val="11"/>
        <color rgb="FFFF0000"/>
        <rFont val="游ゴシック"/>
        <family val="3"/>
        <charset val="128"/>
        <scheme val="minor"/>
      </rPr>
      <t>⑦</t>
    </r>
    <r>
      <rPr>
        <sz val="11"/>
        <color theme="1"/>
        <rFont val="游ゴシック"/>
        <family val="2"/>
        <charset val="128"/>
        <scheme val="minor"/>
      </rPr>
      <t>（千円/年）</t>
    </r>
    <rPh sb="0" eb="2">
      <t>シュウゼン</t>
    </rPh>
    <rPh sb="2" eb="4">
      <t>ツミタテ</t>
    </rPh>
    <rPh sb="4" eb="5">
      <t>キン</t>
    </rPh>
    <rPh sb="5" eb="7">
      <t>シュウニュウ</t>
    </rPh>
    <rPh sb="9" eb="10">
      <t>セン</t>
    </rPh>
    <rPh sb="10" eb="11">
      <t>エン</t>
    </rPh>
    <rPh sb="12" eb="13">
      <t>ネン</t>
    </rPh>
    <phoneticPr fontId="2"/>
  </si>
  <si>
    <r>
      <t>修繕積立金(円/m2)</t>
    </r>
    <r>
      <rPr>
        <sz val="11"/>
        <color rgb="FFFF0000"/>
        <rFont val="游ゴシック"/>
        <family val="3"/>
        <charset val="128"/>
        <scheme val="minor"/>
      </rPr>
      <t>⑩</t>
    </r>
    <rPh sb="0" eb="5">
      <t>シュウゼンツミタテキン</t>
    </rPh>
    <rPh sb="6" eb="7">
      <t>エン</t>
    </rPh>
    <phoneticPr fontId="2"/>
  </si>
  <si>
    <r>
      <t>合計</t>
    </r>
    <r>
      <rPr>
        <sz val="16"/>
        <color rgb="FFFF0000"/>
        <rFont val="游ゴシック"/>
        <family val="3"/>
        <charset val="128"/>
        <scheme val="minor"/>
      </rPr>
      <t>①</t>
    </r>
    <rPh sb="0" eb="2">
      <t>ゴウケイ</t>
    </rPh>
    <phoneticPr fontId="2"/>
  </si>
  <si>
    <t>年間修繕収入合計（千円/年）</t>
    <rPh sb="0" eb="2">
      <t>ネンカン</t>
    </rPh>
    <rPh sb="2" eb="4">
      <t>シュウゼン</t>
    </rPh>
    <rPh sb="4" eb="6">
      <t>シュウニュウ</t>
    </rPh>
    <rPh sb="6" eb="8">
      <t>ゴウケイ</t>
    </rPh>
    <rPh sb="9" eb="10">
      <t>セン</t>
    </rPh>
    <rPh sb="10" eb="11">
      <t>エン</t>
    </rPh>
    <rPh sb="12" eb="13">
      <t>ネン</t>
    </rPh>
    <phoneticPr fontId="2"/>
  </si>
  <si>
    <t>1回あたりの大規模修繕工事検証(4回目）</t>
    <rPh sb="1" eb="2">
      <t>カイ</t>
    </rPh>
    <rPh sb="6" eb="9">
      <t>ダイキボ</t>
    </rPh>
    <rPh sb="9" eb="11">
      <t>シュウゼン</t>
    </rPh>
    <rPh sb="11" eb="13">
      <t>コウジ</t>
    </rPh>
    <rPh sb="13" eb="15">
      <t>ケンショウ</t>
    </rPh>
    <rPh sb="17" eb="19">
      <t>カイメ</t>
    </rPh>
    <phoneticPr fontId="2"/>
  </si>
  <si>
    <t>長期修繕計画年数</t>
    <rPh sb="0" eb="4">
      <t>チョウキシュウゼン</t>
    </rPh>
    <rPh sb="4" eb="8">
      <t>ケイカクネンスウ</t>
    </rPh>
    <phoneticPr fontId="2"/>
  </si>
  <si>
    <t>機械式駐車場利用料(円/台・月）</t>
    <rPh sb="0" eb="3">
      <t>キカイシキ</t>
    </rPh>
    <rPh sb="3" eb="6">
      <t>チュウシャジョウ</t>
    </rPh>
    <rPh sb="6" eb="9">
      <t>リヨウリョウ</t>
    </rPh>
    <rPh sb="10" eb="11">
      <t>エン</t>
    </rPh>
    <rPh sb="12" eb="13">
      <t>ダイ</t>
    </rPh>
    <rPh sb="14" eb="15">
      <t>ツキ</t>
    </rPh>
    <phoneticPr fontId="2"/>
  </si>
  <si>
    <t>機械式駐車場利用料(円/台・月）</t>
    <rPh sb="0" eb="3">
      <t>キカイシキ</t>
    </rPh>
    <rPh sb="3" eb="6">
      <t>チュウシャジョウ</t>
    </rPh>
    <rPh sb="6" eb="9">
      <t>リヨウリョウ</t>
    </rPh>
    <rPh sb="10" eb="11">
      <t>エン</t>
    </rPh>
    <rPh sb="12" eb="13">
      <t>ダイ</t>
    </rPh>
    <phoneticPr fontId="2"/>
  </si>
  <si>
    <t>機械式駐車場保守費（円/台・月）</t>
    <rPh sb="0" eb="3">
      <t>キカイシキ</t>
    </rPh>
    <rPh sb="3" eb="6">
      <t>チュウシャジョウ</t>
    </rPh>
    <rPh sb="6" eb="9">
      <t>ホシュヒ</t>
    </rPh>
    <rPh sb="10" eb="11">
      <t>エン</t>
    </rPh>
    <rPh sb="12" eb="13">
      <t>ダイ</t>
    </rPh>
    <rPh sb="14" eb="15">
      <t>ツキ</t>
    </rPh>
    <phoneticPr fontId="2"/>
  </si>
  <si>
    <t>平置き駐車場利用台数（台）</t>
    <rPh sb="0" eb="2">
      <t>ヒラオ</t>
    </rPh>
    <rPh sb="3" eb="6">
      <t>チュウシャジョウ</t>
    </rPh>
    <rPh sb="6" eb="8">
      <t>リヨウ</t>
    </rPh>
    <rPh sb="8" eb="10">
      <t>ダイスウ</t>
    </rPh>
    <rPh sb="11" eb="12">
      <t>ダイ</t>
    </rPh>
    <phoneticPr fontId="2"/>
  </si>
  <si>
    <t>1回あたりの大規模修繕工事検証(○回目）</t>
    <rPh sb="1" eb="2">
      <t>カイ</t>
    </rPh>
    <rPh sb="6" eb="9">
      <t>ダイキボ</t>
    </rPh>
    <rPh sb="9" eb="11">
      <t>シュウゼン</t>
    </rPh>
    <rPh sb="11" eb="13">
      <t>コウジ</t>
    </rPh>
    <rPh sb="13" eb="15">
      <t>ケンショウ</t>
    </rPh>
    <rPh sb="17" eb="19">
      <t>カイメ</t>
    </rPh>
    <phoneticPr fontId="2"/>
  </si>
  <si>
    <t>劣化診断、設計監理</t>
    <rPh sb="0" eb="4">
      <t>レッカシンダン</t>
    </rPh>
    <rPh sb="5" eb="9">
      <t>セッケイカンリ</t>
    </rPh>
    <phoneticPr fontId="2"/>
  </si>
  <si>
    <t>建具更新は時期要検討</t>
    <rPh sb="0" eb="2">
      <t>タテグ</t>
    </rPh>
    <rPh sb="2" eb="4">
      <t>コウシン</t>
    </rPh>
    <rPh sb="5" eb="7">
      <t>ジキ</t>
    </rPh>
    <rPh sb="7" eb="10">
      <t>ヨウケントウ</t>
    </rPh>
    <phoneticPr fontId="2"/>
  </si>
  <si>
    <t>建具更新は時期は要検討</t>
    <rPh sb="0" eb="2">
      <t>タテグ</t>
    </rPh>
    <rPh sb="2" eb="4">
      <t>コウシン</t>
    </rPh>
    <rPh sb="5" eb="7">
      <t>ジキ</t>
    </rPh>
    <rPh sb="8" eb="11">
      <t>ヨウケントウ</t>
    </rPh>
    <phoneticPr fontId="2"/>
  </si>
  <si>
    <t>建具更新時期は要検討</t>
    <rPh sb="0" eb="2">
      <t>タテグ</t>
    </rPh>
    <rPh sb="2" eb="4">
      <t>コウシン</t>
    </rPh>
    <rPh sb="4" eb="6">
      <t>ジキ</t>
    </rPh>
    <rPh sb="7" eb="10">
      <t>ヨウケントウ</t>
    </rPh>
    <phoneticPr fontId="2"/>
  </si>
  <si>
    <t>○○○○マンション　長期修繕計画チェックシート</t>
    <rPh sb="10" eb="16">
      <t>チョウキシュウゼンケイカク</t>
    </rPh>
    <phoneticPr fontId="2"/>
  </si>
  <si>
    <r>
      <rPr>
        <sz val="24"/>
        <color rgb="FFFF0000"/>
        <rFont val="HGP創英角ｺﾞｼｯｸUB"/>
        <family val="3"/>
        <charset val="128"/>
      </rPr>
      <t>国交省記載例マンション</t>
    </r>
    <r>
      <rPr>
        <sz val="24"/>
        <color theme="1"/>
        <rFont val="HGP創英角ｺﾞｼｯｸUB"/>
        <family val="3"/>
        <charset val="128"/>
      </rPr>
      <t>　長期修繕計画チェックシート</t>
    </r>
    <rPh sb="0" eb="3">
      <t>コッコウショウ</t>
    </rPh>
    <rPh sb="3" eb="5">
      <t>キサイ</t>
    </rPh>
    <rPh sb="5" eb="6">
      <t>レイ</t>
    </rPh>
    <rPh sb="12" eb="18">
      <t>チョウキシュウゼンケイカク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</si>
</sst>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24"/>
      <color rgb="FFFF0000"/>
      <name val="HGP創英角ｺﾞｼｯｸUB"/>
      <family val="3"/>
      <charset val="128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38" fontId="0" fillId="3" borderId="0" xfId="1" applyFont="1" applyFill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9" fontId="0" fillId="0" borderId="0" xfId="2" applyFont="1" applyFill="1">
      <alignment vertical="center"/>
    </xf>
    <xf numFmtId="38" fontId="0" fillId="0" borderId="0" xfId="0" applyNumberFormat="1">
      <alignment vertical="center"/>
    </xf>
    <xf numFmtId="38" fontId="0" fillId="2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38" fontId="0" fillId="2" borderId="0" xfId="1" applyFont="1" applyFill="1">
      <alignment vertical="center"/>
    </xf>
    <xf numFmtId="38" fontId="3" fillId="2" borderId="0" xfId="1" applyFont="1" applyFill="1">
      <alignment vertical="center"/>
    </xf>
    <xf numFmtId="0" fontId="6" fillId="0" borderId="0" xfId="0" applyFont="1" applyAlignment="1">
      <alignment horizontal="right" vertical="center"/>
    </xf>
    <xf numFmtId="38" fontId="6" fillId="2" borderId="0" xfId="0" applyNumberFormat="1" applyFont="1" applyFill="1">
      <alignment vertical="center"/>
    </xf>
    <xf numFmtId="38" fontId="3" fillId="2" borderId="0" xfId="0" applyNumberFormat="1" applyFont="1" applyFill="1">
      <alignment vertical="center"/>
    </xf>
    <xf numFmtId="38" fontId="7" fillId="2" borderId="0" xfId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6" fillId="2" borderId="0" xfId="1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38" fontId="3" fillId="4" borderId="0" xfId="0" applyNumberFormat="1" applyFont="1" applyFill="1">
      <alignment vertical="center"/>
    </xf>
    <xf numFmtId="38" fontId="3" fillId="0" borderId="0" xfId="1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quotePrefix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/>
    <xf numFmtId="0" fontId="14" fillId="0" borderId="0" xfId="0" applyFont="1">
      <alignment vertical="center"/>
    </xf>
    <xf numFmtId="176" fontId="0" fillId="0" borderId="0" xfId="2" applyNumberFormat="1" applyFon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vertical="center"/>
    </xf>
    <xf numFmtId="2" fontId="0" fillId="2" borderId="0" xfId="0" applyNumberFormat="1" applyFill="1">
      <alignment vertical="center"/>
    </xf>
    <xf numFmtId="0" fontId="15" fillId="0" borderId="0" xfId="0" applyFont="1">
      <alignment vertical="center"/>
    </xf>
    <xf numFmtId="0" fontId="10" fillId="0" borderId="0" xfId="0" applyFont="1" applyFill="1">
      <alignment vertical="center"/>
    </xf>
    <xf numFmtId="9" fontId="0" fillId="2" borderId="0" xfId="2" applyFont="1" applyFill="1">
      <alignment vertical="center"/>
    </xf>
    <xf numFmtId="0" fontId="18" fillId="0" borderId="0" xfId="0" applyFont="1">
      <alignment vertical="center"/>
    </xf>
    <xf numFmtId="9" fontId="0" fillId="2" borderId="0" xfId="2" applyFont="1" applyFill="1" applyProtection="1">
      <alignment vertical="center"/>
    </xf>
    <xf numFmtId="38" fontId="0" fillId="2" borderId="0" xfId="1" applyFont="1" applyFill="1" applyProtection="1">
      <alignment vertical="center"/>
    </xf>
    <xf numFmtId="38" fontId="0" fillId="2" borderId="0" xfId="1" applyFont="1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38" fontId="0" fillId="2" borderId="0" xfId="0" applyNumberFormat="1" applyFill="1" applyProtection="1">
      <alignment vertical="center"/>
    </xf>
    <xf numFmtId="38" fontId="6" fillId="2" borderId="0" xfId="0" applyNumberFormat="1" applyFont="1" applyFill="1" applyProtection="1">
      <alignment vertical="center"/>
    </xf>
    <xf numFmtId="38" fontId="3" fillId="2" borderId="0" xfId="1" applyFont="1" applyFill="1" applyProtection="1">
      <alignment vertical="center"/>
    </xf>
    <xf numFmtId="38" fontId="3" fillId="2" borderId="0" xfId="0" applyNumberFormat="1" applyFont="1" applyFill="1" applyProtection="1">
      <alignment vertical="center"/>
    </xf>
    <xf numFmtId="38" fontId="6" fillId="2" borderId="0" xfId="1" applyFont="1" applyFill="1" applyProtection="1">
      <alignment vertical="center"/>
    </xf>
    <xf numFmtId="38" fontId="7" fillId="2" borderId="0" xfId="1" applyFont="1" applyFill="1" applyProtection="1">
      <alignment vertical="center"/>
    </xf>
    <xf numFmtId="2" fontId="0" fillId="2" borderId="0" xfId="0" applyNumberFormat="1" applyFill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年度修繕積立金収入合計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87791177216199"/>
          <c:y val="0.10268400002114791"/>
          <c:w val="0.76389632648230521"/>
          <c:h val="0.88579121595186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'修繕積立金検証セミナー (入力用)'!$E$22</c:f>
              <c:strCache>
                <c:ptCount val="1"/>
                <c:pt idx="0">
                  <c:v>駐車場収入繰入金⑧(千円/年）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(入力用)'!$F$22</c:f>
              <c:numCache>
                <c:formatCode>#,##0_);[Red]\(#,##0\)</c:formatCode>
                <c:ptCount val="1"/>
                <c:pt idx="0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0-4648-A1B5-E4B21F3F6315}"/>
            </c:ext>
          </c:extLst>
        </c:ser>
        <c:ser>
          <c:idx val="1"/>
          <c:order val="1"/>
          <c:tx>
            <c:strRef>
              <c:f>'修繕積立金検証セミナー (入力用)'!$E$23</c:f>
              <c:strCache>
                <c:ptCount val="1"/>
                <c:pt idx="0">
                  <c:v>専用使用料収入⑨(千円/年）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(入力用)'!$F$23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0-4648-A1B5-E4B21F3F6315}"/>
            </c:ext>
          </c:extLst>
        </c:ser>
        <c:ser>
          <c:idx val="2"/>
          <c:order val="2"/>
          <c:tx>
            <c:strRef>
              <c:f>'修繕積立金検証セミナー (入力用)'!$E$24</c:f>
              <c:strCache>
                <c:ptCount val="1"/>
                <c:pt idx="0">
                  <c:v>修繕積立金収入⑦（千円/年）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(入力用)'!$F$24</c:f>
              <c:numCache>
                <c:formatCode>#,##0_);[Red]\(#,##0\)</c:formatCode>
                <c:ptCount val="1"/>
                <c:pt idx="0">
                  <c:v>3180.96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0-4648-A1B5-E4B21F3F6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0870000"/>
        <c:axId val="530869344"/>
      </c:barChart>
      <c:catAx>
        <c:axId val="53087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869344"/>
        <c:crosses val="autoZero"/>
        <c:auto val="1"/>
        <c:lblAlgn val="ctr"/>
        <c:lblOffset val="100"/>
        <c:noMultiLvlLbl val="0"/>
      </c:catAx>
      <c:valAx>
        <c:axId val="53086934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87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年度必要推定工事費　</a:t>
            </a:r>
          </a:p>
        </c:rich>
      </c:tx>
      <c:layout>
        <c:manualLayout>
          <c:xMode val="edge"/>
          <c:yMode val="edge"/>
          <c:x val="0.2431415202429312"/>
          <c:y val="1.7602360933985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'修繕積立金検証セミナー (入力用)'!$O$6</c:f>
              <c:strCache>
                <c:ptCount val="1"/>
                <c:pt idx="0">
                  <c:v>機械式駐車場　A1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(入力用)'!$Q$6</c:f>
              <c:numCache>
                <c:formatCode>#,##0_);[Red]\(#,##0\)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DFD-9826-1A892B642BD4}"/>
            </c:ext>
          </c:extLst>
        </c:ser>
        <c:ser>
          <c:idx val="0"/>
          <c:order val="1"/>
          <c:tx>
            <c:strRef>
              <c:f>'修繕積立金検証セミナー (入力用)'!$O$7</c:f>
              <c:strCache>
                <c:ptCount val="1"/>
                <c:pt idx="0">
                  <c:v>大規模修繕工事　B1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(入力用)'!$Q$7</c:f>
              <c:numCache>
                <c:formatCode>#,##0_);[Red]\(#,##0\)</c:formatCode>
                <c:ptCount val="1"/>
                <c:pt idx="0">
                  <c:v>2183.6333333333332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DFD-9826-1A892B642BD4}"/>
            </c:ext>
          </c:extLst>
        </c:ser>
        <c:ser>
          <c:idx val="1"/>
          <c:order val="2"/>
          <c:tx>
            <c:strRef>
              <c:f>'修繕積立金検証セミナー (入力用)'!$O$8</c:f>
              <c:strCache>
                <c:ptCount val="1"/>
                <c:pt idx="0">
                  <c:v>大規模修繕設計監理　B2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(入力用)'!$Q$8</c:f>
              <c:numCache>
                <c:formatCode>#,##0_);[Red]\(#,##0\)</c:formatCode>
                <c:ptCount val="1"/>
                <c:pt idx="0">
                  <c:v>116.46666666666667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DFD-9826-1A892B642BD4}"/>
            </c:ext>
          </c:extLst>
        </c:ser>
        <c:ser>
          <c:idx val="2"/>
          <c:order val="3"/>
          <c:tx>
            <c:strRef>
              <c:f>'修繕積立金検証セミナー (入力用)'!$O$9</c:f>
              <c:strCache>
                <c:ptCount val="1"/>
                <c:pt idx="0">
                  <c:v>給水設備　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(入力用)'!$Q$9</c:f>
              <c:numCache>
                <c:formatCode>#,##0_);[Red]\(#,##0\)</c:formatCode>
                <c:ptCount val="1"/>
                <c:pt idx="0">
                  <c:v>183.33333333333334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DFD-9826-1A892B642BD4}"/>
            </c:ext>
          </c:extLst>
        </c:ser>
        <c:ser>
          <c:idx val="3"/>
          <c:order val="4"/>
          <c:tx>
            <c:strRef>
              <c:f>'修繕積立金検証セミナー (入力用)'!$O$10</c:f>
              <c:strCache>
                <c:ptCount val="1"/>
                <c:pt idx="0">
                  <c:v>排水設備　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(入力用)'!$Q$10</c:f>
              <c:numCache>
                <c:formatCode>#,##0_);[Red]\(#,##0\)</c:formatCode>
                <c:ptCount val="1"/>
                <c:pt idx="0">
                  <c:v>417.4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DFD-9826-1A892B642BD4}"/>
            </c:ext>
          </c:extLst>
        </c:ser>
        <c:ser>
          <c:idx val="4"/>
          <c:order val="5"/>
          <c:tx>
            <c:strRef>
              <c:f>'修繕積立金検証セミナー (入力用)'!$O$11</c:f>
              <c:strCache>
                <c:ptCount val="1"/>
                <c:pt idx="0">
                  <c:v>ガス　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DFD-9826-1A892B642BD4}"/>
            </c:ext>
          </c:extLst>
        </c:ser>
        <c:ser>
          <c:idx val="5"/>
          <c:order val="6"/>
          <c:tx>
            <c:strRef>
              <c:f>'修繕積立金検証セミナー (入力用)'!$O$12</c:f>
              <c:strCache>
                <c:ptCount val="1"/>
                <c:pt idx="0">
                  <c:v>空調　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(入力用)'!$Q$12</c:f>
              <c:numCache>
                <c:formatCode>#,##0_);[Red]\(#,##0\)</c:formatCode>
                <c:ptCount val="1"/>
                <c:pt idx="0">
                  <c:v>11.666666666666666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B9-4DFD-9826-1A892B642BD4}"/>
            </c:ext>
          </c:extLst>
        </c:ser>
        <c:ser>
          <c:idx val="6"/>
          <c:order val="7"/>
          <c:tx>
            <c:strRef>
              <c:f>'修繕積立金検証セミナー (入力用)'!$O$13</c:f>
              <c:strCache>
                <c:ptCount val="1"/>
                <c:pt idx="0">
                  <c:v>電灯(幹線交換）G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(入力用)'!$Q$13</c:f>
              <c:numCache>
                <c:formatCode>#,##0_);[Red]\(#,##0\)</c:formatCode>
                <c:ptCount val="1"/>
                <c:pt idx="0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9-4DFD-9826-1A892B642BD4}"/>
            </c:ext>
          </c:extLst>
        </c:ser>
        <c:ser>
          <c:idx val="7"/>
          <c:order val="8"/>
          <c:tx>
            <c:strRef>
              <c:f>'修繕積立金検証セミナー (入力用)'!$O$14</c:f>
              <c:strCache>
                <c:ptCount val="1"/>
                <c:pt idx="0">
                  <c:v>通信・TV・インターホン　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(入力用)'!$Q$14</c:f>
              <c:numCache>
                <c:formatCode>#,##0_);[Red]\(#,##0\)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B9-4DFD-9826-1A892B642BD4}"/>
            </c:ext>
          </c:extLst>
        </c:ser>
        <c:ser>
          <c:idx val="8"/>
          <c:order val="9"/>
          <c:tx>
            <c:strRef>
              <c:f>'修繕積立金検証セミナー (入力用)'!$O$15</c:f>
              <c:strCache>
                <c:ptCount val="1"/>
                <c:pt idx="0">
                  <c:v>消防　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(入力用)'!$Q$15</c:f>
              <c:numCache>
                <c:formatCode>#,##0_);[Red]\(#,##0\)</c:formatCode>
                <c:ptCount val="1"/>
                <c:pt idx="0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B9-4DFD-9826-1A892B642BD4}"/>
            </c:ext>
          </c:extLst>
        </c:ser>
        <c:ser>
          <c:idx val="9"/>
          <c:order val="10"/>
          <c:tx>
            <c:strRef>
              <c:f>'修繕積立金検証セミナー (入力用)'!$O$16</c:f>
              <c:strCache>
                <c:ptCount val="1"/>
                <c:pt idx="0">
                  <c:v>エレベータ　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(入力用)'!$Q$16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B9-4DFD-9826-1A892B642BD4}"/>
            </c:ext>
          </c:extLst>
        </c:ser>
        <c:ser>
          <c:idx val="11"/>
          <c:order val="11"/>
          <c:tx>
            <c:strRef>
              <c:f>'修繕積立金検証セミナー (入力用)'!$O$17</c:f>
              <c:strCache>
                <c:ptCount val="1"/>
                <c:pt idx="0">
                  <c:v>外溝付属設備　K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(入力用)'!$Q$17</c:f>
              <c:numCache>
                <c:formatCode>#,##0_);[Red]\(#,##0\)</c:formatCode>
                <c:ptCount val="1"/>
                <c:pt idx="0">
                  <c:v>261.76666666666665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B9-4DFD-9826-1A892B642BD4}"/>
            </c:ext>
          </c:extLst>
        </c:ser>
        <c:ser>
          <c:idx val="12"/>
          <c:order val="12"/>
          <c:tx>
            <c:strRef>
              <c:f>'修繕積立金検証セミナー (入力用)'!$O$18</c:f>
              <c:strCache>
                <c:ptCount val="1"/>
                <c:pt idx="0">
                  <c:v>長期修繕計画更新　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(入力用)'!$Q$18</c:f>
              <c:numCache>
                <c:formatCode>#,##0_);[Red]\(#,##0\)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B9-4DFD-9826-1A892B642BD4}"/>
            </c:ext>
          </c:extLst>
        </c:ser>
        <c:ser>
          <c:idx val="13"/>
          <c:order val="13"/>
          <c:tx>
            <c:strRef>
              <c:f>'修繕積立金検証セミナー (入力用)'!$O$23</c:f>
              <c:strCache>
                <c:ptCount val="1"/>
                <c:pt idx="0">
                  <c:v>諸経費10%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(入力用)'!$Q$23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B9-4DFD-9826-1A892B642BD4}"/>
            </c:ext>
          </c:extLst>
        </c:ser>
        <c:ser>
          <c:idx val="14"/>
          <c:order val="14"/>
          <c:tx>
            <c:strRef>
              <c:f>'修繕積立金検証セミナー (入力用)'!$O$24</c:f>
              <c:strCache>
                <c:ptCount val="1"/>
                <c:pt idx="0">
                  <c:v>消費税10%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(入力用)'!$Q$24</c:f>
              <c:numCache>
                <c:formatCode>#,##0_);[Red]\(#,##0\)</c:formatCode>
                <c:ptCount val="1"/>
                <c:pt idx="0">
                  <c:v>395.37666666666672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B9-4DFD-9826-1A892B642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765216"/>
        <c:axId val="881758984"/>
      </c:barChart>
      <c:catAx>
        <c:axId val="88176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8984"/>
        <c:crosses val="autoZero"/>
        <c:auto val="1"/>
        <c:lblAlgn val="ctr"/>
        <c:lblOffset val="100"/>
        <c:noMultiLvlLbl val="0"/>
      </c:catAx>
      <c:valAx>
        <c:axId val="88175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7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39205468853597"/>
          <c:y val="7.7616881697843199E-2"/>
          <c:w val="0.34603874720573036"/>
          <c:h val="0.92238310817204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回あたりの大規模修繕工事検証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4-40C4-9D57-0FCBACA629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4-40C4-9D57-0FCBACA629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4-40C4-9D57-0FCBACA629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4-40C4-9D57-0FCBACA629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4-40C4-9D57-0FCBACA629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4-40C4-9D57-0FCBACA629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4-40C4-9D57-0FCBACA629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4-40C4-9D57-0FCBACA629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4-40C4-9D57-0FCBACA6296D}"/>
              </c:ext>
            </c:extLst>
          </c:dPt>
          <c:cat>
            <c:strRef>
              <c:f>'修繕積立金検証セミナー (入力用)'!$O$36:$O$44</c:f>
              <c:strCache>
                <c:ptCount val="9"/>
                <c:pt idx="0">
                  <c:v>仮設工事</c:v>
                </c:pt>
                <c:pt idx="1">
                  <c:v>屋根防水</c:v>
                </c:pt>
                <c:pt idx="2">
                  <c:v>床防水</c:v>
                </c:pt>
                <c:pt idx="3">
                  <c:v>外壁塗装等</c:v>
                </c:pt>
                <c:pt idx="4">
                  <c:v>鉄部塗装等</c:v>
                </c:pt>
                <c:pt idx="5">
                  <c:v>建具・金物</c:v>
                </c:pt>
                <c:pt idx="6">
                  <c:v>共用内部</c:v>
                </c:pt>
                <c:pt idx="7">
                  <c:v>劣化診断、設計監理</c:v>
                </c:pt>
                <c:pt idx="8">
                  <c:v>現場管理費・一般管理費、他</c:v>
                </c:pt>
              </c:strCache>
            </c:strRef>
          </c:cat>
          <c:val>
            <c:numRef>
              <c:f>'修繕積立金検証セミナー (入力用)'!$P$36:$P$44</c:f>
              <c:numCache>
                <c:formatCode>#,##0_);[Red]\(#,##0\)</c:formatCode>
                <c:ptCount val="9"/>
                <c:pt idx="0">
                  <c:v>5261</c:v>
                </c:pt>
                <c:pt idx="1">
                  <c:v>4285</c:v>
                </c:pt>
                <c:pt idx="2">
                  <c:v>0</c:v>
                </c:pt>
                <c:pt idx="3">
                  <c:v>5798</c:v>
                </c:pt>
                <c:pt idx="4">
                  <c:v>741</c:v>
                </c:pt>
                <c:pt idx="5">
                  <c:v>8400</c:v>
                </c:pt>
                <c:pt idx="6">
                  <c:v>2100</c:v>
                </c:pt>
                <c:pt idx="7">
                  <c:v>3184</c:v>
                </c:pt>
                <c:pt idx="8">
                  <c:v>2976.9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B04-40C4-9D57-0FCBACA6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年度修繕積立金収入合計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87791177216199"/>
          <c:y val="0.10268400002114791"/>
          <c:w val="0.76389632648230521"/>
          <c:h val="0.88579121595186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'修繕積立金検証セミナー (入力例)'!$E$22</c:f>
              <c:strCache>
                <c:ptCount val="1"/>
                <c:pt idx="0">
                  <c:v>駐車場収入繰入金⑧(千円/年）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(入力例)'!$F$22</c:f>
              <c:numCache>
                <c:formatCode>#,##0_);[Red]\(#,##0\)</c:formatCode>
                <c:ptCount val="1"/>
                <c:pt idx="0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2-4294-928D-BC9F1A005C9A}"/>
            </c:ext>
          </c:extLst>
        </c:ser>
        <c:ser>
          <c:idx val="1"/>
          <c:order val="1"/>
          <c:tx>
            <c:strRef>
              <c:f>'修繕積立金検証セミナー (入力例)'!$E$23</c:f>
              <c:strCache>
                <c:ptCount val="1"/>
                <c:pt idx="0">
                  <c:v>専用使用料収入⑨(千円/年）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(入力例)'!$F$23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2-4294-928D-BC9F1A005C9A}"/>
            </c:ext>
          </c:extLst>
        </c:ser>
        <c:ser>
          <c:idx val="2"/>
          <c:order val="2"/>
          <c:tx>
            <c:strRef>
              <c:f>'修繕積立金検証セミナー (入力例)'!$E$24</c:f>
              <c:strCache>
                <c:ptCount val="1"/>
                <c:pt idx="0">
                  <c:v>修繕積立金収入⑦（千円/年）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(入力例)'!$F$24</c:f>
              <c:numCache>
                <c:formatCode>#,##0_);[Red]\(#,##0\)</c:formatCode>
                <c:ptCount val="1"/>
                <c:pt idx="0">
                  <c:v>3180.96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2-4294-928D-BC9F1A00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0870000"/>
        <c:axId val="530869344"/>
      </c:barChart>
      <c:catAx>
        <c:axId val="53087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869344"/>
        <c:crosses val="autoZero"/>
        <c:auto val="1"/>
        <c:lblAlgn val="ctr"/>
        <c:lblOffset val="100"/>
        <c:noMultiLvlLbl val="0"/>
      </c:catAx>
      <c:valAx>
        <c:axId val="53086934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87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年度必要推定工事費　</a:t>
            </a:r>
          </a:p>
        </c:rich>
      </c:tx>
      <c:layout>
        <c:manualLayout>
          <c:xMode val="edge"/>
          <c:yMode val="edge"/>
          <c:x val="0.2431415202429312"/>
          <c:y val="1.7602360933985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'修繕積立金検証セミナー (入力例)'!$O$6</c:f>
              <c:strCache>
                <c:ptCount val="1"/>
                <c:pt idx="0">
                  <c:v>機械式駐車場　A1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(入力例)'!$Q$6</c:f>
              <c:numCache>
                <c:formatCode>#,##0_);[Red]\(#,##0\)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B-40D7-B50A-6965C7743003}"/>
            </c:ext>
          </c:extLst>
        </c:ser>
        <c:ser>
          <c:idx val="0"/>
          <c:order val="1"/>
          <c:tx>
            <c:strRef>
              <c:f>'修繕積立金検証セミナー (入力例)'!$O$7</c:f>
              <c:strCache>
                <c:ptCount val="1"/>
                <c:pt idx="0">
                  <c:v>大規模修繕工事　B1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(入力例)'!$Q$7</c:f>
              <c:numCache>
                <c:formatCode>#,##0_);[Red]\(#,##0\)</c:formatCode>
                <c:ptCount val="1"/>
                <c:pt idx="0">
                  <c:v>2183.6333333333332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B-40D7-B50A-6965C7743003}"/>
            </c:ext>
          </c:extLst>
        </c:ser>
        <c:ser>
          <c:idx val="1"/>
          <c:order val="2"/>
          <c:tx>
            <c:strRef>
              <c:f>'修繕積立金検証セミナー (入力例)'!$O$8</c:f>
              <c:strCache>
                <c:ptCount val="1"/>
                <c:pt idx="0">
                  <c:v>大規模修繕設計監理　B2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(入力例)'!$Q$8</c:f>
              <c:numCache>
                <c:formatCode>#,##0_);[Red]\(#,##0\)</c:formatCode>
                <c:ptCount val="1"/>
                <c:pt idx="0">
                  <c:v>116.46666666666667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B-40D7-B50A-6965C7743003}"/>
            </c:ext>
          </c:extLst>
        </c:ser>
        <c:ser>
          <c:idx val="2"/>
          <c:order val="3"/>
          <c:tx>
            <c:strRef>
              <c:f>'修繕積立金検証セミナー (入力例)'!$O$9</c:f>
              <c:strCache>
                <c:ptCount val="1"/>
                <c:pt idx="0">
                  <c:v>給水設備　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(入力例)'!$Q$9</c:f>
              <c:numCache>
                <c:formatCode>#,##0_);[Red]\(#,##0\)</c:formatCode>
                <c:ptCount val="1"/>
                <c:pt idx="0">
                  <c:v>183.33333333333334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B-40D7-B50A-6965C7743003}"/>
            </c:ext>
          </c:extLst>
        </c:ser>
        <c:ser>
          <c:idx val="3"/>
          <c:order val="4"/>
          <c:tx>
            <c:strRef>
              <c:f>'修繕積立金検証セミナー (入力例)'!$O$10</c:f>
              <c:strCache>
                <c:ptCount val="1"/>
                <c:pt idx="0">
                  <c:v>排水設備　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(入力例)'!$Q$10</c:f>
              <c:numCache>
                <c:formatCode>#,##0_);[Red]\(#,##0\)</c:formatCode>
                <c:ptCount val="1"/>
                <c:pt idx="0">
                  <c:v>417.4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B-40D7-B50A-6965C7743003}"/>
            </c:ext>
          </c:extLst>
        </c:ser>
        <c:ser>
          <c:idx val="4"/>
          <c:order val="5"/>
          <c:tx>
            <c:strRef>
              <c:f>'修繕積立金検証セミナー (入力例)'!$O$11</c:f>
              <c:strCache>
                <c:ptCount val="1"/>
                <c:pt idx="0">
                  <c:v>ガス　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B-40D7-B50A-6965C7743003}"/>
            </c:ext>
          </c:extLst>
        </c:ser>
        <c:ser>
          <c:idx val="5"/>
          <c:order val="6"/>
          <c:tx>
            <c:strRef>
              <c:f>'修繕積立金検証セミナー (入力例)'!$O$12</c:f>
              <c:strCache>
                <c:ptCount val="1"/>
                <c:pt idx="0">
                  <c:v>空調　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(入力例)'!$Q$12</c:f>
              <c:numCache>
                <c:formatCode>#,##0_);[Red]\(#,##0\)</c:formatCode>
                <c:ptCount val="1"/>
                <c:pt idx="0">
                  <c:v>11.666666666666666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5B-40D7-B50A-6965C7743003}"/>
            </c:ext>
          </c:extLst>
        </c:ser>
        <c:ser>
          <c:idx val="6"/>
          <c:order val="7"/>
          <c:tx>
            <c:strRef>
              <c:f>'修繕積立金検証セミナー (入力例)'!$O$13</c:f>
              <c:strCache>
                <c:ptCount val="1"/>
                <c:pt idx="0">
                  <c:v>電灯(幹線交換）G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(入力例)'!$Q$13</c:f>
              <c:numCache>
                <c:formatCode>#,##0_);[Red]\(#,##0\)</c:formatCode>
                <c:ptCount val="1"/>
                <c:pt idx="0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5B-40D7-B50A-6965C7743003}"/>
            </c:ext>
          </c:extLst>
        </c:ser>
        <c:ser>
          <c:idx val="7"/>
          <c:order val="8"/>
          <c:tx>
            <c:strRef>
              <c:f>'修繕積立金検証セミナー (入力例)'!$O$14</c:f>
              <c:strCache>
                <c:ptCount val="1"/>
                <c:pt idx="0">
                  <c:v>通信・TV・インターホン　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(入力例)'!$Q$14</c:f>
              <c:numCache>
                <c:formatCode>#,##0_);[Red]\(#,##0\)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5B-40D7-B50A-6965C7743003}"/>
            </c:ext>
          </c:extLst>
        </c:ser>
        <c:ser>
          <c:idx val="8"/>
          <c:order val="9"/>
          <c:tx>
            <c:strRef>
              <c:f>'修繕積立金検証セミナー (入力例)'!$O$15</c:f>
              <c:strCache>
                <c:ptCount val="1"/>
                <c:pt idx="0">
                  <c:v>消防　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(入力例)'!$Q$15</c:f>
              <c:numCache>
                <c:formatCode>#,##0_);[Red]\(#,##0\)</c:formatCode>
                <c:ptCount val="1"/>
                <c:pt idx="0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5B-40D7-B50A-6965C7743003}"/>
            </c:ext>
          </c:extLst>
        </c:ser>
        <c:ser>
          <c:idx val="9"/>
          <c:order val="10"/>
          <c:tx>
            <c:strRef>
              <c:f>'修繕積立金検証セミナー (入力例)'!$O$16</c:f>
              <c:strCache>
                <c:ptCount val="1"/>
                <c:pt idx="0">
                  <c:v>エレベータ　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(入力例)'!$Q$16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5B-40D7-B50A-6965C7743003}"/>
            </c:ext>
          </c:extLst>
        </c:ser>
        <c:ser>
          <c:idx val="11"/>
          <c:order val="11"/>
          <c:tx>
            <c:strRef>
              <c:f>'修繕積立金検証セミナー (入力例)'!$O$17</c:f>
              <c:strCache>
                <c:ptCount val="1"/>
                <c:pt idx="0">
                  <c:v>外溝付属設備　K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(入力例)'!$Q$17</c:f>
              <c:numCache>
                <c:formatCode>#,##0_);[Red]\(#,##0\)</c:formatCode>
                <c:ptCount val="1"/>
                <c:pt idx="0">
                  <c:v>261.76666666666665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5B-40D7-B50A-6965C7743003}"/>
            </c:ext>
          </c:extLst>
        </c:ser>
        <c:ser>
          <c:idx val="12"/>
          <c:order val="12"/>
          <c:tx>
            <c:strRef>
              <c:f>'修繕積立金検証セミナー (入力例)'!$O$18</c:f>
              <c:strCache>
                <c:ptCount val="1"/>
                <c:pt idx="0">
                  <c:v>長期修繕計画更新　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(入力例)'!$Q$18</c:f>
              <c:numCache>
                <c:formatCode>#,##0_);[Red]\(#,##0\)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5B-40D7-B50A-6965C7743003}"/>
            </c:ext>
          </c:extLst>
        </c:ser>
        <c:ser>
          <c:idx val="13"/>
          <c:order val="13"/>
          <c:tx>
            <c:strRef>
              <c:f>'修繕積立金検証セミナー (入力例)'!$O$23</c:f>
              <c:strCache>
                <c:ptCount val="1"/>
                <c:pt idx="0">
                  <c:v>諸経費10%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(入力例)'!$Q$23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5B-40D7-B50A-6965C7743003}"/>
            </c:ext>
          </c:extLst>
        </c:ser>
        <c:ser>
          <c:idx val="14"/>
          <c:order val="14"/>
          <c:tx>
            <c:strRef>
              <c:f>'修繕積立金検証セミナー (入力例)'!$O$24</c:f>
              <c:strCache>
                <c:ptCount val="1"/>
                <c:pt idx="0">
                  <c:v>消費税10%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 (入力例)'!$Q$24</c:f>
              <c:numCache>
                <c:formatCode>#,##0_);[Red]\(#,##0\)</c:formatCode>
                <c:ptCount val="1"/>
                <c:pt idx="0">
                  <c:v>395.37666666666672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5B-40D7-B50A-6965C7743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765216"/>
        <c:axId val="881758984"/>
      </c:barChart>
      <c:catAx>
        <c:axId val="88176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8984"/>
        <c:crosses val="autoZero"/>
        <c:auto val="1"/>
        <c:lblAlgn val="ctr"/>
        <c:lblOffset val="100"/>
        <c:noMultiLvlLbl val="0"/>
      </c:catAx>
      <c:valAx>
        <c:axId val="88175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7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39205468853597"/>
          <c:y val="7.7616881697843199E-2"/>
          <c:w val="0.34603874720573036"/>
          <c:h val="0.92238310817204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回あたりの大規模修繕工事検証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06-40FA-840E-44979983AA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06-40FA-840E-44979983AA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06-40FA-840E-44979983AA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06-40FA-840E-44979983AA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06-40FA-840E-44979983AA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06-40FA-840E-44979983AA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06-40FA-840E-44979983AAE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06-40FA-840E-44979983AAE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06-40FA-840E-44979983AAE9}"/>
              </c:ext>
            </c:extLst>
          </c:dPt>
          <c:cat>
            <c:strRef>
              <c:f>'修繕積立金検証セミナー (入力例)'!$O$36:$O$44</c:f>
              <c:strCache>
                <c:ptCount val="9"/>
                <c:pt idx="0">
                  <c:v>仮設工事</c:v>
                </c:pt>
                <c:pt idx="1">
                  <c:v>屋根防水</c:v>
                </c:pt>
                <c:pt idx="2">
                  <c:v>床防水</c:v>
                </c:pt>
                <c:pt idx="3">
                  <c:v>外壁塗装等</c:v>
                </c:pt>
                <c:pt idx="4">
                  <c:v>鉄部塗装等</c:v>
                </c:pt>
                <c:pt idx="5">
                  <c:v>建具・金物</c:v>
                </c:pt>
                <c:pt idx="6">
                  <c:v>共用内部</c:v>
                </c:pt>
                <c:pt idx="7">
                  <c:v>劣化診断、設計監理</c:v>
                </c:pt>
                <c:pt idx="8">
                  <c:v>現場管理費・一般管理費、他</c:v>
                </c:pt>
              </c:strCache>
            </c:strRef>
          </c:cat>
          <c:val>
            <c:numRef>
              <c:f>'修繕積立金検証セミナー (入力例)'!$P$36:$P$44</c:f>
              <c:numCache>
                <c:formatCode>#,##0_);[Red]\(#,##0\)</c:formatCode>
                <c:ptCount val="9"/>
                <c:pt idx="0">
                  <c:v>5261</c:v>
                </c:pt>
                <c:pt idx="1">
                  <c:v>4285</c:v>
                </c:pt>
                <c:pt idx="2">
                  <c:v>0</c:v>
                </c:pt>
                <c:pt idx="3">
                  <c:v>5798</c:v>
                </c:pt>
                <c:pt idx="4">
                  <c:v>741</c:v>
                </c:pt>
                <c:pt idx="5">
                  <c:v>8400</c:v>
                </c:pt>
                <c:pt idx="6">
                  <c:v>2100</c:v>
                </c:pt>
                <c:pt idx="7">
                  <c:v>3184</c:v>
                </c:pt>
                <c:pt idx="8">
                  <c:v>2976.9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906-40FA-840E-44979983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年度修繕積立金収入合計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87791177216199"/>
          <c:y val="0.10268400002114791"/>
          <c:w val="0.76389632648230521"/>
          <c:h val="0.88579121595186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'修繕積立金検証セミナー（セミナーでの説明用、国交省の記載例）'!$E$22</c:f>
              <c:strCache>
                <c:ptCount val="1"/>
                <c:pt idx="0">
                  <c:v>駐車場収入繰入金⑧(千円/年）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'修繕積立金検証セミナー（セミナーでの説明用、国交省の記載例）'!$F$22</c:f>
              <c:numCache>
                <c:formatCode>#,##0_);[Red]\(#,##0\)</c:formatCode>
                <c:ptCount val="1"/>
                <c:pt idx="0">
                  <c:v>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F-4C0E-8A34-D49E4EF0AB05}"/>
            </c:ext>
          </c:extLst>
        </c:ser>
        <c:ser>
          <c:idx val="1"/>
          <c:order val="1"/>
          <c:tx>
            <c:strRef>
              <c:f>'修繕積立金検証セミナー（セミナーでの説明用、国交省の記載例）'!$E$23</c:f>
              <c:strCache>
                <c:ptCount val="1"/>
                <c:pt idx="0">
                  <c:v>専用使用料収入⑨(千円/年）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'修繕積立金検証セミナー（セミナーでの説明用、国交省の記載例）'!$F$23</c:f>
              <c:numCache>
                <c:formatCode>General</c:formatCode>
                <c:ptCount val="1"/>
                <c:pt idx="0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F-4C0E-8A34-D49E4EF0AB05}"/>
            </c:ext>
          </c:extLst>
        </c:ser>
        <c:ser>
          <c:idx val="2"/>
          <c:order val="2"/>
          <c:tx>
            <c:strRef>
              <c:f>'修繕積立金検証セミナー（セミナーでの説明用、国交省の記載例）'!$E$24</c:f>
              <c:strCache>
                <c:ptCount val="1"/>
                <c:pt idx="0">
                  <c:v>修繕積立金収入⑦（千円/年）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'修繕積立金検証セミナー（セミナーでの説明用、国交省の記載例）'!$F$24</c:f>
              <c:numCache>
                <c:formatCode>#,##0_);[Red]\(#,##0\)</c:formatCode>
                <c:ptCount val="1"/>
                <c:pt idx="0">
                  <c:v>18891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F-4C0E-8A34-D49E4EF0A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0870000"/>
        <c:axId val="530869344"/>
      </c:barChart>
      <c:catAx>
        <c:axId val="53087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869344"/>
        <c:crosses val="autoZero"/>
        <c:auto val="1"/>
        <c:lblAlgn val="ctr"/>
        <c:lblOffset val="100"/>
        <c:noMultiLvlLbl val="0"/>
      </c:catAx>
      <c:valAx>
        <c:axId val="5308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87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年度必要推定工事費　</a:t>
            </a:r>
          </a:p>
        </c:rich>
      </c:tx>
      <c:layout>
        <c:manualLayout>
          <c:xMode val="edge"/>
          <c:yMode val="edge"/>
          <c:x val="0.2431415202429312"/>
          <c:y val="1.7602360933985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'修繕積立金検証セミナー（セミナーでの説明用、国交省の記載例）'!$O$6</c:f>
              <c:strCache>
                <c:ptCount val="1"/>
                <c:pt idx="0">
                  <c:v>機械式駐車場　A1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'修繕積立金検証セミナー（セミナーでの説明用、国交省の記載例）'!$Q$6</c:f>
              <c:numCache>
                <c:formatCode>#,##0_);[Red]\(#,##0\)</c:formatCode>
                <c:ptCount val="1"/>
                <c:pt idx="0">
                  <c:v>6268.1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01-484F-B4E1-333B87E37FBA}"/>
            </c:ext>
          </c:extLst>
        </c:ser>
        <c:ser>
          <c:idx val="0"/>
          <c:order val="1"/>
          <c:tx>
            <c:strRef>
              <c:f>'修繕積立金検証セミナー（セミナーでの説明用、国交省の記載例）'!$O$7</c:f>
              <c:strCache>
                <c:ptCount val="1"/>
                <c:pt idx="0">
                  <c:v>大規模修繕工事　B1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'修繕積立金検証セミナー（セミナーでの説明用、国交省の記載例）'!$Q$7</c:f>
              <c:numCache>
                <c:formatCode>#,##0_);[Red]\(#,##0\)</c:formatCode>
                <c:ptCount val="1"/>
                <c:pt idx="0">
                  <c:v>8636.0333333333328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1-484F-B4E1-333B87E37FBA}"/>
            </c:ext>
          </c:extLst>
        </c:ser>
        <c:ser>
          <c:idx val="1"/>
          <c:order val="2"/>
          <c:tx>
            <c:strRef>
              <c:f>'修繕積立金検証セミナー（セミナーでの説明用、国交省の記載例）'!$O$8</c:f>
              <c:strCache>
                <c:ptCount val="1"/>
                <c:pt idx="0">
                  <c:v>大規模修繕設計監理　B2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'修繕積立金検証セミナー（セミナーでの説明用、国交省の記載例）'!$Q$8</c:f>
              <c:numCache>
                <c:formatCode>#,##0_);[Red]\(#,##0\)</c:formatCode>
                <c:ptCount val="1"/>
                <c:pt idx="0">
                  <c:v>651.4666666666667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1-484F-B4E1-333B87E37FBA}"/>
            </c:ext>
          </c:extLst>
        </c:ser>
        <c:ser>
          <c:idx val="2"/>
          <c:order val="3"/>
          <c:tx>
            <c:strRef>
              <c:f>'修繕積立金検証セミナー（セミナーでの説明用、国交省の記載例）'!$O$9</c:f>
              <c:strCache>
                <c:ptCount val="1"/>
                <c:pt idx="0">
                  <c:v>給水設備　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'修繕積立金検証セミナー（セミナーでの説明用、国交省の記載例）'!$Q$9</c:f>
              <c:numCache>
                <c:formatCode>#,##0_);[Red]\(#,##0\)</c:formatCode>
                <c:ptCount val="1"/>
                <c:pt idx="0">
                  <c:v>1362.7666666666667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1-484F-B4E1-333B87E37FBA}"/>
            </c:ext>
          </c:extLst>
        </c:ser>
        <c:ser>
          <c:idx val="3"/>
          <c:order val="4"/>
          <c:tx>
            <c:strRef>
              <c:f>'修繕積立金検証セミナー（セミナーでの説明用、国交省の記載例）'!$O$10</c:f>
              <c:strCache>
                <c:ptCount val="1"/>
                <c:pt idx="0">
                  <c:v>排水設備　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'修繕積立金検証セミナー（セミナーでの説明用、国交省の記載例）'!$Q$10</c:f>
              <c:numCache>
                <c:formatCode>#,##0_);[Red]\(#,##0\)</c:formatCode>
                <c:ptCount val="1"/>
                <c:pt idx="0">
                  <c:v>832.43333333333328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01-484F-B4E1-333B87E37FBA}"/>
            </c:ext>
          </c:extLst>
        </c:ser>
        <c:ser>
          <c:idx val="4"/>
          <c:order val="5"/>
          <c:tx>
            <c:strRef>
              <c:f>'修繕積立金検証セミナー（セミナーでの説明用、国交省の記載例）'!$O$11</c:f>
              <c:strCache>
                <c:ptCount val="1"/>
                <c:pt idx="0">
                  <c:v>ガス　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'修繕積立金検証セミナー（セミナーでの説明用、国交省の記載例）'!$Q$11</c:f>
              <c:numCache>
                <c:formatCode>#,##0_);[Red]\(#,##0\)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01-484F-B4E1-333B87E37FBA}"/>
            </c:ext>
          </c:extLst>
        </c:ser>
        <c:ser>
          <c:idx val="5"/>
          <c:order val="6"/>
          <c:tx>
            <c:strRef>
              <c:f>'修繕積立金検証セミナー（セミナーでの説明用、国交省の記載例）'!$O$12</c:f>
              <c:strCache>
                <c:ptCount val="1"/>
                <c:pt idx="0">
                  <c:v>空調　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'修繕積立金検証セミナー（セミナーでの説明用、国交省の記載例）'!$Q$12</c:f>
              <c:numCache>
                <c:formatCode>#,##0_);[Red]\(#,##0\)</c:formatCode>
                <c:ptCount val="1"/>
                <c:pt idx="0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01-484F-B4E1-333B87E37FBA}"/>
            </c:ext>
          </c:extLst>
        </c:ser>
        <c:ser>
          <c:idx val="6"/>
          <c:order val="7"/>
          <c:tx>
            <c:strRef>
              <c:f>'修繕積立金検証セミナー（セミナーでの説明用、国交省の記載例）'!$O$13</c:f>
              <c:strCache>
                <c:ptCount val="1"/>
                <c:pt idx="0">
                  <c:v>電灯(幹線交換）G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'修繕積立金検証セミナー（セミナーでの説明用、国交省の記載例）'!$Q$13</c:f>
              <c:numCache>
                <c:formatCode>#,##0_);[Red]\(#,##0\)</c:formatCode>
                <c:ptCount val="1"/>
                <c:pt idx="0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01-484F-B4E1-333B87E37FBA}"/>
            </c:ext>
          </c:extLst>
        </c:ser>
        <c:ser>
          <c:idx val="7"/>
          <c:order val="8"/>
          <c:tx>
            <c:strRef>
              <c:f>'修繕積立金検証セミナー（セミナーでの説明用、国交省の記載例）'!$O$14</c:f>
              <c:strCache>
                <c:ptCount val="1"/>
                <c:pt idx="0">
                  <c:v>通信・TV・インターホン　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'修繕積立金検証セミナー（セミナーでの説明用、国交省の記載例）'!$Q$14</c:f>
              <c:numCache>
                <c:formatCode>#,##0_);[Red]\(#,##0\)</c:formatCode>
                <c:ptCount val="1"/>
                <c:pt idx="0">
                  <c:v>479.4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01-484F-B4E1-333B87E37FBA}"/>
            </c:ext>
          </c:extLst>
        </c:ser>
        <c:ser>
          <c:idx val="8"/>
          <c:order val="9"/>
          <c:tx>
            <c:strRef>
              <c:f>'修繕積立金検証セミナー（セミナーでの説明用、国交省の記載例）'!$O$15</c:f>
              <c:strCache>
                <c:ptCount val="1"/>
                <c:pt idx="0">
                  <c:v>消防　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'修繕積立金検証セミナー（セミナーでの説明用、国交省の記載例）'!$Q$15</c:f>
              <c:numCache>
                <c:formatCode>#,##0_);[Red]\(#,##0\)</c:formatCode>
                <c:ptCount val="1"/>
                <c:pt idx="0">
                  <c:v>573.9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01-484F-B4E1-333B87E37FBA}"/>
            </c:ext>
          </c:extLst>
        </c:ser>
        <c:ser>
          <c:idx val="9"/>
          <c:order val="10"/>
          <c:tx>
            <c:strRef>
              <c:f>'修繕積立金検証セミナー（セミナーでの説明用、国交省の記載例）'!$O$16</c:f>
              <c:strCache>
                <c:ptCount val="1"/>
                <c:pt idx="0">
                  <c:v>エレベータ　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'修繕積立金検証セミナー（セミナーでの説明用、国交省の記載例）'!$Q$16</c:f>
              <c:numCache>
                <c:formatCode>#,##0_);[Red]\(#,##0\)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01-484F-B4E1-333B87E37FBA}"/>
            </c:ext>
          </c:extLst>
        </c:ser>
        <c:ser>
          <c:idx val="11"/>
          <c:order val="11"/>
          <c:tx>
            <c:strRef>
              <c:f>'修繕積立金検証セミナー（セミナーでの説明用、国交省の記載例）'!$O$17</c:f>
              <c:strCache>
                <c:ptCount val="1"/>
                <c:pt idx="0">
                  <c:v>外溝付属設備　K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'修繕積立金検証セミナー（セミナーでの説明用、国交省の記載例）'!$Q$17</c:f>
              <c:numCache>
                <c:formatCode>#,##0_);[Red]\(#,##0\)</c:formatCode>
                <c:ptCount val="1"/>
                <c:pt idx="0">
                  <c:v>662.7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01-484F-B4E1-333B87E37FBA}"/>
            </c:ext>
          </c:extLst>
        </c:ser>
        <c:ser>
          <c:idx val="12"/>
          <c:order val="12"/>
          <c:tx>
            <c:strRef>
              <c:f>'修繕積立金検証セミナー（セミナーでの説明用、国交省の記載例）'!$O$18</c:f>
              <c:strCache>
                <c:ptCount val="1"/>
                <c:pt idx="0">
                  <c:v>長期修繕計画更新　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'修繕積立金検証セミナー（セミナーでの説明用、国交省の記載例）'!$Q$18</c:f>
              <c:numCache>
                <c:formatCode>#,##0_);[Red]\(#,##0\)</c:formatCode>
                <c:ptCount val="1"/>
                <c:pt idx="0">
                  <c:v>56.866666666666667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01-484F-B4E1-333B87E37FBA}"/>
            </c:ext>
          </c:extLst>
        </c:ser>
        <c:ser>
          <c:idx val="13"/>
          <c:order val="13"/>
          <c:tx>
            <c:strRef>
              <c:f>'修繕積立金検証セミナー（セミナーでの説明用、国交省の記載例）'!$O$23</c:f>
              <c:strCache>
                <c:ptCount val="1"/>
                <c:pt idx="0">
                  <c:v>諸経費10%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'修繕積立金検証セミナー（セミナーでの説明用、国交省の記載例）'!$Q$23</c:f>
              <c:numCache>
                <c:formatCode>#,##0_);[Red]\(#,##0\)</c:formatCode>
                <c:ptCount val="1"/>
                <c:pt idx="0">
                  <c:v>2088.2066666666669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01-484F-B4E1-333B87E37FBA}"/>
            </c:ext>
          </c:extLst>
        </c:ser>
        <c:ser>
          <c:idx val="14"/>
          <c:order val="14"/>
          <c:tx>
            <c:strRef>
              <c:f>'修繕積立金検証セミナー（セミナーでの説明用、国交省の記載例）'!$O$24</c:f>
              <c:strCache>
                <c:ptCount val="1"/>
                <c:pt idx="0">
                  <c:v>消費税10%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'修繕積立金検証セミナー（セミナーでの説明用、国交省の記載例）'!$Q$24</c:f>
              <c:numCache>
                <c:formatCode>#,##0_);[Red]\(#,##0\)</c:formatCode>
                <c:ptCount val="1"/>
                <c:pt idx="0">
                  <c:v>2297.027333333333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01-484F-B4E1-333B87E3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765216"/>
        <c:axId val="881758984"/>
      </c:barChart>
      <c:catAx>
        <c:axId val="88176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8984"/>
        <c:crosses val="autoZero"/>
        <c:auto val="1"/>
        <c:lblAlgn val="ctr"/>
        <c:lblOffset val="100"/>
        <c:noMultiLvlLbl val="0"/>
      </c:catAx>
      <c:valAx>
        <c:axId val="88175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7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974793298090937"/>
          <c:y val="7.7616828766029849E-2"/>
          <c:w val="0.34603874720573036"/>
          <c:h val="0.92238310817204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回あたりの大規模修繕工事検証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F-4159-8F67-ACE1CB6680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F-4159-8F67-ACE1CB6680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EF-4159-8F67-ACE1CB6680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EF-4159-8F67-ACE1CB6680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EF-4159-8F67-ACE1CB6680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EF-4159-8F67-ACE1CB6680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EF-4159-8F67-ACE1CB6680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EF-4159-8F67-ACE1CB6680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8EF-4159-8F67-ACE1CB6680AF}"/>
              </c:ext>
            </c:extLst>
          </c:dPt>
          <c:cat>
            <c:strRef>
              <c:f>'修繕積立金検証セミナー（セミナーでの説明用、国交省の記載例）'!$O$36:$O$44</c:f>
              <c:strCache>
                <c:ptCount val="9"/>
                <c:pt idx="0">
                  <c:v>仮設工事</c:v>
                </c:pt>
                <c:pt idx="1">
                  <c:v>屋根防水</c:v>
                </c:pt>
                <c:pt idx="2">
                  <c:v>床防水</c:v>
                </c:pt>
                <c:pt idx="3">
                  <c:v>外壁塗装等</c:v>
                </c:pt>
                <c:pt idx="4">
                  <c:v>鉄部塗装等</c:v>
                </c:pt>
                <c:pt idx="5">
                  <c:v>建具・金物</c:v>
                </c:pt>
                <c:pt idx="6">
                  <c:v>共用内部</c:v>
                </c:pt>
                <c:pt idx="7">
                  <c:v>劣化診断、設計監理</c:v>
                </c:pt>
                <c:pt idx="8">
                  <c:v>現場管理費・一般管理費、他</c:v>
                </c:pt>
              </c:strCache>
            </c:strRef>
          </c:cat>
          <c:val>
            <c:numRef>
              <c:f>'修繕積立金検証セミナー（セミナーでの説明用、国交省の記載例）'!$P$36:$P$44</c:f>
              <c:numCache>
                <c:formatCode>#,##0_);[Red]\(#,##0\)</c:formatCode>
                <c:ptCount val="9"/>
                <c:pt idx="0">
                  <c:v>18424</c:v>
                </c:pt>
                <c:pt idx="1">
                  <c:v>4037</c:v>
                </c:pt>
                <c:pt idx="2">
                  <c:v>14640</c:v>
                </c:pt>
                <c:pt idx="3">
                  <c:v>25887</c:v>
                </c:pt>
                <c:pt idx="4">
                  <c:v>3364</c:v>
                </c:pt>
                <c:pt idx="5">
                  <c:v>60337</c:v>
                </c:pt>
                <c:pt idx="6">
                  <c:v>713</c:v>
                </c:pt>
                <c:pt idx="7">
                  <c:v>10098</c:v>
                </c:pt>
                <c:pt idx="8">
                  <c:v>13750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6-42F7-88F7-986275387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9924</xdr:colOff>
      <xdr:row>4</xdr:row>
      <xdr:rowOff>178593</xdr:rowOff>
    </xdr:from>
    <xdr:to>
      <xdr:col>6</xdr:col>
      <xdr:colOff>11351</xdr:colOff>
      <xdr:row>14</xdr:row>
      <xdr:rowOff>9922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AB4EBC-37E0-4A59-8142-514E979A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374" y="1493043"/>
          <a:ext cx="2773202" cy="2212579"/>
        </a:xfrm>
        <a:prstGeom prst="rect">
          <a:avLst/>
        </a:prstGeom>
      </xdr:spPr>
    </xdr:pic>
    <xdr:clientData/>
  </xdr:twoCellAnchor>
  <xdr:twoCellAnchor>
    <xdr:from>
      <xdr:col>4</xdr:col>
      <xdr:colOff>367109</xdr:colOff>
      <xdr:row>14</xdr:row>
      <xdr:rowOff>198438</xdr:rowOff>
    </xdr:from>
    <xdr:to>
      <xdr:col>4</xdr:col>
      <xdr:colOff>367109</xdr:colOff>
      <xdr:row>20</xdr:row>
      <xdr:rowOff>218281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38042C6-5FC0-438D-BEDF-590EE4A9368E}"/>
            </a:ext>
          </a:extLst>
        </xdr:cNvPr>
        <xdr:cNvCxnSpPr/>
      </xdr:nvCxnSpPr>
      <xdr:spPr>
        <a:xfrm>
          <a:off x="3586559" y="3894138"/>
          <a:ext cx="0" cy="144859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228204</xdr:colOff>
      <xdr:row>8</xdr:row>
      <xdr:rowOff>89296</xdr:rowOff>
    </xdr:from>
    <xdr:to>
      <xdr:col>4</xdr:col>
      <xdr:colOff>724298</xdr:colOff>
      <xdr:row>10</xdr:row>
      <xdr:rowOff>29765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CCC736-D8DF-482D-84F1-5D1571909617}"/>
            </a:ext>
          </a:extLst>
        </xdr:cNvPr>
        <xdr:cNvSpPr txBox="1"/>
      </xdr:nvSpPr>
      <xdr:spPr>
        <a:xfrm>
          <a:off x="3447654" y="2356246"/>
          <a:ext cx="496094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chemeClr val="accent1"/>
              </a:solidFill>
            </a:rPr>
            <a:t>+</a:t>
          </a:r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228205</xdr:colOff>
      <xdr:row>13</xdr:row>
      <xdr:rowOff>99220</xdr:rowOff>
    </xdr:from>
    <xdr:to>
      <xdr:col>4</xdr:col>
      <xdr:colOff>1676796</xdr:colOff>
      <xdr:row>15</xdr:row>
      <xdr:rowOff>39689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B18E0B-50C8-4DB4-97D8-D083A7E1FAD3}"/>
            </a:ext>
          </a:extLst>
        </xdr:cNvPr>
        <xdr:cNvSpPr txBox="1"/>
      </xdr:nvSpPr>
      <xdr:spPr>
        <a:xfrm>
          <a:off x="3447655" y="3556795"/>
          <a:ext cx="1448591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accent1"/>
              </a:solidFill>
            </a:rPr>
            <a:t>X</a:t>
          </a:r>
          <a:r>
            <a:rPr kumimoji="1" lang="ja-JP" altLang="en-US" sz="1400">
              <a:solidFill>
                <a:schemeClr val="accent1"/>
              </a:solidFill>
            </a:rPr>
            <a:t>　</a:t>
          </a:r>
          <a:r>
            <a:rPr kumimoji="1" lang="en-US" altLang="ja-JP" sz="1400">
              <a:solidFill>
                <a:schemeClr val="accent1"/>
              </a:solidFill>
            </a:rPr>
            <a:t>12</a:t>
          </a:r>
          <a:r>
            <a:rPr kumimoji="1" lang="ja-JP" altLang="en-US" sz="1400">
              <a:solidFill>
                <a:schemeClr val="accent1"/>
              </a:solidFill>
            </a:rPr>
            <a:t>か月</a:t>
          </a:r>
          <a:endParaRPr kumimoji="1" lang="ja-JP" altLang="en-US" sz="700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162716</xdr:colOff>
      <xdr:row>3</xdr:row>
      <xdr:rowOff>232286</xdr:rowOff>
    </xdr:from>
    <xdr:to>
      <xdr:col>11</xdr:col>
      <xdr:colOff>160534</xdr:colOff>
      <xdr:row>28</xdr:row>
      <xdr:rowOff>227422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744DD4E-BA38-4154-8544-BFFA2CBB3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139896</xdr:colOff>
      <xdr:row>3</xdr:row>
      <xdr:rowOff>240631</xdr:rowOff>
    </xdr:from>
    <xdr:to>
      <xdr:col>13</xdr:col>
      <xdr:colOff>2195763</xdr:colOff>
      <xdr:row>28</xdr:row>
      <xdr:rowOff>220870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2523A6D-43DE-4C51-BFF3-BFCB7CE1A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157887</xdr:colOff>
      <xdr:row>29</xdr:row>
      <xdr:rowOff>171692</xdr:rowOff>
    </xdr:from>
    <xdr:to>
      <xdr:col>13</xdr:col>
      <xdr:colOff>1921823</xdr:colOff>
      <xdr:row>45</xdr:row>
      <xdr:rowOff>132435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954A13F-9FA8-44F3-AE40-2809F2C30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1221463</xdr:colOff>
      <xdr:row>37</xdr:row>
      <xdr:rowOff>166795</xdr:rowOff>
    </xdr:from>
    <xdr:to>
      <xdr:col>1</xdr:col>
      <xdr:colOff>1221463</xdr:colOff>
      <xdr:row>38</xdr:row>
      <xdr:rowOff>206483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A7FC27B-5420-47F1-97E0-9DD34885EB4C}"/>
            </a:ext>
          </a:extLst>
        </xdr:cNvPr>
        <xdr:cNvCxnSpPr/>
      </xdr:nvCxnSpPr>
      <xdr:spPr>
        <a:xfrm>
          <a:off x="1459588" y="9596545"/>
          <a:ext cx="0" cy="27781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115846</xdr:colOff>
      <xdr:row>28</xdr:row>
      <xdr:rowOff>161804</xdr:rowOff>
    </xdr:from>
    <xdr:to>
      <xdr:col>3</xdr:col>
      <xdr:colOff>83666</xdr:colOff>
      <xdr:row>36</xdr:row>
      <xdr:rowOff>231739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5FD7BA7-D0A7-49E5-A345-C030941F7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1" y="7276979"/>
          <a:ext cx="2682445" cy="2146385"/>
        </a:xfrm>
        <a:prstGeom prst="rect">
          <a:avLst/>
        </a:prstGeom>
      </xdr:spPr>
    </xdr:pic>
    <xdr:clientData/>
  </xdr:twoCellAnchor>
  <xdr:twoCellAnchor>
    <xdr:from>
      <xdr:col>5</xdr:col>
      <xdr:colOff>340896</xdr:colOff>
      <xdr:row>43</xdr:row>
      <xdr:rowOff>30079</xdr:rowOff>
    </xdr:from>
    <xdr:to>
      <xdr:col>7</xdr:col>
      <xdr:colOff>461211</xdr:colOff>
      <xdr:row>44</xdr:row>
      <xdr:rowOff>40105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CF30A23-D2BF-4560-84EE-40E77217FA4A}"/>
            </a:ext>
          </a:extLst>
        </xdr:cNvPr>
        <xdr:cNvSpPr txBox="1"/>
      </xdr:nvSpPr>
      <xdr:spPr>
        <a:xfrm>
          <a:off x="5551071" y="11117179"/>
          <a:ext cx="1244265" cy="33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 ＝ ①ー②ー③</a:t>
          </a:r>
        </a:p>
      </xdr:txBody>
    </xdr:sp>
    <xdr:clientData/>
  </xdr:twoCellAnchor>
  <xdr:twoCellAnchor>
    <xdr:from>
      <xdr:col>14</xdr:col>
      <xdr:colOff>1564105</xdr:colOff>
      <xdr:row>22</xdr:row>
      <xdr:rowOff>220580</xdr:rowOff>
    </xdr:from>
    <xdr:to>
      <xdr:col>15</xdr:col>
      <xdr:colOff>551448</xdr:colOff>
      <xdr:row>27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65589C9-9179-4C47-8A4B-95AF97CB3D5A}"/>
            </a:ext>
          </a:extLst>
        </xdr:cNvPr>
        <xdr:cNvCxnSpPr/>
      </xdr:nvCxnSpPr>
      <xdr:spPr>
        <a:xfrm flipV="1">
          <a:off x="14594305" y="5821280"/>
          <a:ext cx="1120943" cy="10557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190499</xdr:colOff>
      <xdr:row>27</xdr:row>
      <xdr:rowOff>50132</xdr:rowOff>
    </xdr:from>
    <xdr:to>
      <xdr:col>15</xdr:col>
      <xdr:colOff>792079</xdr:colOff>
      <xdr:row>31</xdr:row>
      <xdr:rowOff>120316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CC177D5-C635-4B7C-A5A6-F61D060B23D3}"/>
            </a:ext>
          </a:extLst>
        </xdr:cNvPr>
        <xdr:cNvSpPr txBox="1"/>
      </xdr:nvSpPr>
      <xdr:spPr>
        <a:xfrm>
          <a:off x="13220699" y="6927182"/>
          <a:ext cx="2735180" cy="1108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2021</a:t>
          </a:r>
          <a:r>
            <a:rPr kumimoji="1" lang="ja-JP" altLang="en-US" sz="1100"/>
            <a:t>年</a:t>
          </a:r>
          <a:r>
            <a:rPr kumimoji="1" lang="en-US" altLang="ja-JP" sz="1100"/>
            <a:t>9</a:t>
          </a:r>
          <a:r>
            <a:rPr kumimoji="1" lang="ja-JP" altLang="en-US" sz="1100"/>
            <a:t>月に改めに設けられた諸経費項目なので、お手持ちの長期修繕計画になければ「</a:t>
          </a:r>
          <a:r>
            <a:rPr kumimoji="1" lang="en-US" altLang="ja-JP" sz="1100"/>
            <a:t>0</a:t>
          </a:r>
          <a:r>
            <a:rPr kumimoji="1" lang="ja-JP" altLang="en-US" sz="1100"/>
            <a:t>」を入力ください。</a:t>
          </a:r>
          <a:endParaRPr kumimoji="1" lang="en-US" altLang="ja-JP" sz="1100"/>
        </a:p>
        <a:p>
          <a:r>
            <a:rPr kumimoji="1" lang="ja-JP" altLang="en-US" sz="1100"/>
            <a:t>もし項目があれば、小計ｘ</a:t>
          </a:r>
          <a:r>
            <a:rPr kumimoji="1" lang="en-US" altLang="ja-JP" sz="1100"/>
            <a:t>0.1</a:t>
          </a:r>
        </a:p>
      </xdr:txBody>
    </xdr:sp>
    <xdr:clientData/>
  </xdr:twoCellAnchor>
  <xdr:twoCellAnchor>
    <xdr:from>
      <xdr:col>4</xdr:col>
      <xdr:colOff>541421</xdr:colOff>
      <xdr:row>14</xdr:row>
      <xdr:rowOff>150393</xdr:rowOff>
    </xdr:from>
    <xdr:to>
      <xdr:col>7</xdr:col>
      <xdr:colOff>160421</xdr:colOff>
      <xdr:row>19</xdr:row>
      <xdr:rowOff>30079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829ABFF-8B51-456A-92A2-5317A18064F9}"/>
            </a:ext>
          </a:extLst>
        </xdr:cNvPr>
        <xdr:cNvSpPr txBox="1"/>
      </xdr:nvSpPr>
      <xdr:spPr>
        <a:xfrm>
          <a:off x="3760871" y="3846093"/>
          <a:ext cx="2733675" cy="1070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⑦</a:t>
          </a:r>
          <a:r>
            <a:rPr kumimoji="1" lang="ja-JP" altLang="en-US" sz="1100"/>
            <a:t>　修繕積立金収入</a:t>
          </a:r>
          <a:endParaRPr kumimoji="1" lang="en-US" altLang="ja-JP" sz="1100"/>
        </a:p>
        <a:p>
          <a:r>
            <a:rPr kumimoji="1" lang="ja-JP" altLang="en-US" sz="1100"/>
            <a:t>通常総会の決算資料の修繕積立金会計と専用使用料、管理費会計を参照し手入力ください。</a:t>
          </a:r>
          <a:r>
            <a:rPr kumimoji="1" lang="en-US" altLang="ja-JP" sz="1100"/>
            <a:t>/1,000</a:t>
          </a:r>
          <a:r>
            <a:rPr kumimoji="1" lang="ja-JP" altLang="en-US" sz="1100"/>
            <a:t>で千円で</a:t>
          </a:r>
          <a:endParaRPr kumimoji="1" lang="en-US" altLang="ja-JP" sz="1100"/>
        </a:p>
      </xdr:txBody>
    </xdr:sp>
    <xdr:clientData/>
  </xdr:twoCellAnchor>
  <xdr:twoCellAnchor>
    <xdr:from>
      <xdr:col>15</xdr:col>
      <xdr:colOff>681790</xdr:colOff>
      <xdr:row>0</xdr:row>
      <xdr:rowOff>80211</xdr:rowOff>
    </xdr:from>
    <xdr:to>
      <xdr:col>19</xdr:col>
      <xdr:colOff>120317</xdr:colOff>
      <xdr:row>2</xdr:row>
      <xdr:rowOff>340895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21C4650D-522F-48A5-873A-7BB4BB4C561A}"/>
            </a:ext>
          </a:extLst>
        </xdr:cNvPr>
        <xdr:cNvSpPr/>
      </xdr:nvSpPr>
      <xdr:spPr>
        <a:xfrm>
          <a:off x="15845590" y="80211"/>
          <a:ext cx="2858002" cy="85123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320842</xdr:colOff>
      <xdr:row>42</xdr:row>
      <xdr:rowOff>30079</xdr:rowOff>
    </xdr:from>
    <xdr:to>
      <xdr:col>8</xdr:col>
      <xdr:colOff>631658</xdr:colOff>
      <xdr:row>43</xdr:row>
      <xdr:rowOff>70184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1FFAA5D-1CDE-4D5C-BA08-9CA31C3D9F8C}"/>
            </a:ext>
          </a:extLst>
        </xdr:cNvPr>
        <xdr:cNvSpPr txBox="1"/>
      </xdr:nvSpPr>
      <xdr:spPr>
        <a:xfrm>
          <a:off x="5531017" y="10821904"/>
          <a:ext cx="2120566" cy="335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  <a:r>
            <a:rPr kumimoji="1" lang="ja-JP" altLang="en-US" sz="1100" baseline="0"/>
            <a:t> </a:t>
          </a:r>
          <a:r>
            <a:rPr kumimoji="1" lang="ja-JP" altLang="en-US" sz="1100"/>
            <a:t>＝（⑧＋⑨）＊計画年数</a:t>
          </a:r>
        </a:p>
      </xdr:txBody>
    </xdr:sp>
    <xdr:clientData/>
  </xdr:twoCellAnchor>
  <xdr:twoCellAnchor>
    <xdr:from>
      <xdr:col>4</xdr:col>
      <xdr:colOff>10026</xdr:colOff>
      <xdr:row>18</xdr:row>
      <xdr:rowOff>210553</xdr:rowOff>
    </xdr:from>
    <xdr:to>
      <xdr:col>5</xdr:col>
      <xdr:colOff>180474</xdr:colOff>
      <xdr:row>20</xdr:row>
      <xdr:rowOff>60157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34EBD5F-3840-43A9-A4D1-02FF57A25803}"/>
            </a:ext>
          </a:extLst>
        </xdr:cNvPr>
        <xdr:cNvSpPr txBox="1"/>
      </xdr:nvSpPr>
      <xdr:spPr>
        <a:xfrm>
          <a:off x="3229476" y="4858753"/>
          <a:ext cx="2161173" cy="325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 ＝⑦ </a:t>
          </a:r>
          <a:r>
            <a:rPr kumimoji="1" lang="en-US" altLang="ja-JP" sz="1100"/>
            <a:t>/</a:t>
          </a:r>
          <a:r>
            <a:rPr kumimoji="1" lang="ja-JP" altLang="en-US" sz="1100"/>
            <a:t>（⑩*</a:t>
          </a:r>
          <a:r>
            <a:rPr kumimoji="1" lang="en-US" altLang="ja-JP" sz="1100"/>
            <a:t>12</a:t>
          </a:r>
          <a:r>
            <a:rPr kumimoji="1" lang="ja-JP" altLang="en-US" sz="1100"/>
            <a:t>）*</a:t>
          </a:r>
          <a:r>
            <a:rPr kumimoji="1" lang="en-US" altLang="ja-JP" sz="1100"/>
            <a:t>1,000</a:t>
          </a:r>
          <a:endParaRPr kumimoji="1" lang="ja-JP" altLang="en-US" sz="1100"/>
        </a:p>
      </xdr:txBody>
    </xdr:sp>
    <xdr:clientData/>
  </xdr:twoCellAnchor>
  <xdr:twoCellAnchor>
    <xdr:from>
      <xdr:col>4</xdr:col>
      <xdr:colOff>210552</xdr:colOff>
      <xdr:row>24</xdr:row>
      <xdr:rowOff>270710</xdr:rowOff>
    </xdr:from>
    <xdr:to>
      <xdr:col>5</xdr:col>
      <xdr:colOff>381000</xdr:colOff>
      <xdr:row>26</xdr:row>
      <xdr:rowOff>40104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DB36676-C154-4438-B90D-A39D0EDD7E69}"/>
            </a:ext>
          </a:extLst>
        </xdr:cNvPr>
        <xdr:cNvSpPr txBox="1"/>
      </xdr:nvSpPr>
      <xdr:spPr>
        <a:xfrm>
          <a:off x="3430002" y="6347660"/>
          <a:ext cx="2161173" cy="33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=</a:t>
          </a:r>
          <a:r>
            <a:rPr kumimoji="1" lang="ja-JP" altLang="en-US" sz="1100"/>
            <a:t>⑦＋⑧＋⑨</a:t>
          </a:r>
        </a:p>
      </xdr:txBody>
    </xdr:sp>
    <xdr:clientData/>
  </xdr:twoCellAnchor>
  <xdr:twoCellAnchor>
    <xdr:from>
      <xdr:col>6</xdr:col>
      <xdr:colOff>20053</xdr:colOff>
      <xdr:row>19</xdr:row>
      <xdr:rowOff>30080</xdr:rowOff>
    </xdr:from>
    <xdr:to>
      <xdr:col>6</xdr:col>
      <xdr:colOff>300789</xdr:colOff>
      <xdr:row>27</xdr:row>
      <xdr:rowOff>120317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130A4E9-AACE-49DE-B966-CEE264B901FD}"/>
            </a:ext>
          </a:extLst>
        </xdr:cNvPr>
        <xdr:cNvGrpSpPr/>
      </xdr:nvGrpSpPr>
      <xdr:grpSpPr>
        <a:xfrm>
          <a:off x="6005650" y="4911643"/>
          <a:ext cx="280736" cy="2081827"/>
          <a:chOff x="6015790" y="4953001"/>
          <a:chExt cx="280736" cy="2095500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D0183C8E-ADA5-4629-B8D0-AF5D07E68A7A}"/>
              </a:ext>
            </a:extLst>
          </xdr:cNvPr>
          <xdr:cNvGrpSpPr/>
        </xdr:nvGrpSpPr>
        <xdr:grpSpPr>
          <a:xfrm>
            <a:off x="6015793" y="4953001"/>
            <a:ext cx="280733" cy="2095500"/>
            <a:chOff x="6015793" y="4953001"/>
            <a:chExt cx="280733" cy="2095500"/>
          </a:xfrm>
        </xdr:grpSpPr>
        <xdr:cxnSp macro="">
          <xdr:nvCxnSpPr>
            <xdr:cNvPr id="22" name="直線矢印コネクタ 21">
              <a:extLst>
                <a:ext uri="{FF2B5EF4-FFF2-40B4-BE49-F238E27FC236}">
                  <a16:creationId xmlns:a16="http://schemas.microsoft.com/office/drawing/2014/main" id="{A7B33465-BD11-4E7F-BACA-1E5F4320B189}"/>
                </a:ext>
              </a:extLst>
            </xdr:cNvPr>
            <xdr:cNvCxnSpPr/>
          </xdr:nvCxnSpPr>
          <xdr:spPr>
            <a:xfrm flipH="1">
              <a:off x="6025817" y="5995737"/>
              <a:ext cx="260682" cy="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矢印コネクタ 22">
              <a:extLst>
                <a:ext uri="{FF2B5EF4-FFF2-40B4-BE49-F238E27FC236}">
                  <a16:creationId xmlns:a16="http://schemas.microsoft.com/office/drawing/2014/main" id="{4DD89019-B10C-4CB5-A427-661A74C110E7}"/>
                </a:ext>
              </a:extLst>
            </xdr:cNvPr>
            <xdr:cNvCxnSpPr/>
          </xdr:nvCxnSpPr>
          <xdr:spPr>
            <a:xfrm flipH="1">
              <a:off x="6015793" y="7048500"/>
              <a:ext cx="280733" cy="1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74918B97-CFC1-47E7-B7ED-2FC5BE94CA2A}"/>
                </a:ext>
              </a:extLst>
            </xdr:cNvPr>
            <xdr:cNvCxnSpPr/>
          </xdr:nvCxnSpPr>
          <xdr:spPr>
            <a:xfrm flipH="1" flipV="1">
              <a:off x="6276475" y="4953001"/>
              <a:ext cx="10026" cy="20955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54490D26-86FB-460C-B3E3-67310D75E396}"/>
              </a:ext>
            </a:extLst>
          </xdr:cNvPr>
          <xdr:cNvCxnSpPr/>
        </xdr:nvCxnSpPr>
        <xdr:spPr>
          <a:xfrm flipH="1">
            <a:off x="6015790" y="5755106"/>
            <a:ext cx="260682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10026</xdr:colOff>
      <xdr:row>24</xdr:row>
      <xdr:rowOff>160421</xdr:rowOff>
    </xdr:from>
    <xdr:to>
      <xdr:col>8</xdr:col>
      <xdr:colOff>601579</xdr:colOff>
      <xdr:row>24</xdr:row>
      <xdr:rowOff>160421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A2D56555-9B45-4541-B155-D1D98F8467A4}"/>
            </a:ext>
          </a:extLst>
        </xdr:cNvPr>
        <xdr:cNvCxnSpPr/>
      </xdr:nvCxnSpPr>
      <xdr:spPr>
        <a:xfrm>
          <a:off x="6001251" y="6237371"/>
          <a:ext cx="1620253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270711</xdr:colOff>
      <xdr:row>25</xdr:row>
      <xdr:rowOff>190500</xdr:rowOff>
    </xdr:from>
    <xdr:to>
      <xdr:col>16</xdr:col>
      <xdr:colOff>330870</xdr:colOff>
      <xdr:row>25</xdr:row>
      <xdr:rowOff>220579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3A217618-7899-46E3-B478-CF577F696262}"/>
            </a:ext>
          </a:extLst>
        </xdr:cNvPr>
        <xdr:cNvCxnSpPr/>
      </xdr:nvCxnSpPr>
      <xdr:spPr>
        <a:xfrm flipH="1" flipV="1">
          <a:off x="11091111" y="6591300"/>
          <a:ext cx="5384634" cy="3007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350921</xdr:colOff>
      <xdr:row>24</xdr:row>
      <xdr:rowOff>320841</xdr:rowOff>
    </xdr:from>
    <xdr:to>
      <xdr:col>16</xdr:col>
      <xdr:colOff>350921</xdr:colOff>
      <xdr:row>25</xdr:row>
      <xdr:rowOff>240631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9EA62BD-4220-4D1D-B38B-A3D64D5B98AB}"/>
            </a:ext>
          </a:extLst>
        </xdr:cNvPr>
        <xdr:cNvCxnSpPr/>
      </xdr:nvCxnSpPr>
      <xdr:spPr>
        <a:xfrm flipV="1">
          <a:off x="16495796" y="6397791"/>
          <a:ext cx="0" cy="24364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324716</xdr:colOff>
      <xdr:row>42</xdr:row>
      <xdr:rowOff>227301</xdr:rowOff>
    </xdr:from>
    <xdr:to>
      <xdr:col>20</xdr:col>
      <xdr:colOff>3076</xdr:colOff>
      <xdr:row>44</xdr:row>
      <xdr:rowOff>312183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3964C09-55AF-4B65-B271-1B7D82E1D413}"/>
            </a:ext>
          </a:extLst>
        </xdr:cNvPr>
        <xdr:cNvSpPr txBox="1"/>
      </xdr:nvSpPr>
      <xdr:spPr>
        <a:xfrm>
          <a:off x="18205739" y="11018693"/>
          <a:ext cx="641684" cy="701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建具</a:t>
          </a:r>
          <a:endParaRPr kumimoji="1" lang="en-US" altLang="ja-JP" sz="1100"/>
        </a:p>
        <a:p>
          <a:r>
            <a:rPr kumimoji="1" lang="ja-JP" altLang="en-US" sz="1100"/>
            <a:t>除く</a:t>
          </a:r>
        </a:p>
      </xdr:txBody>
    </xdr:sp>
    <xdr:clientData/>
  </xdr:twoCellAnchor>
  <xdr:twoCellAnchor>
    <xdr:from>
      <xdr:col>18</xdr:col>
      <xdr:colOff>344428</xdr:colOff>
      <xdr:row>44</xdr:row>
      <xdr:rowOff>323007</xdr:rowOff>
    </xdr:from>
    <xdr:to>
      <xdr:col>18</xdr:col>
      <xdr:colOff>645217</xdr:colOff>
      <xdr:row>46</xdr:row>
      <xdr:rowOff>117923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387F2A00-46B0-40CC-835D-A0C09E27AD69}"/>
            </a:ext>
          </a:extLst>
        </xdr:cNvPr>
        <xdr:cNvGrpSpPr/>
      </xdr:nvGrpSpPr>
      <xdr:grpSpPr>
        <a:xfrm>
          <a:off x="18225451" y="11731359"/>
          <a:ext cx="300789" cy="401053"/>
          <a:chOff x="18308053" y="11821026"/>
          <a:chExt cx="300789" cy="401053"/>
        </a:xfrm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6F7A5B1D-1383-47AF-ABC0-2C8745D5E84D}"/>
              </a:ext>
            </a:extLst>
          </xdr:cNvPr>
          <xdr:cNvCxnSpPr/>
        </xdr:nvCxnSpPr>
        <xdr:spPr>
          <a:xfrm flipH="1">
            <a:off x="18308053" y="12212053"/>
            <a:ext cx="290763" cy="100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DC73A33E-398E-4FFB-9129-558069F1B5DD}"/>
              </a:ext>
            </a:extLst>
          </xdr:cNvPr>
          <xdr:cNvCxnSpPr/>
        </xdr:nvCxnSpPr>
        <xdr:spPr>
          <a:xfrm flipH="1" flipV="1">
            <a:off x="18598816" y="11821026"/>
            <a:ext cx="10026" cy="4010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9924</xdr:colOff>
      <xdr:row>4</xdr:row>
      <xdr:rowOff>178593</xdr:rowOff>
    </xdr:from>
    <xdr:to>
      <xdr:col>6</xdr:col>
      <xdr:colOff>11351</xdr:colOff>
      <xdr:row>14</xdr:row>
      <xdr:rowOff>9922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248F7F-CC66-4107-A194-2810CB075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374" y="1426368"/>
          <a:ext cx="2773202" cy="2212579"/>
        </a:xfrm>
        <a:prstGeom prst="rect">
          <a:avLst/>
        </a:prstGeom>
      </xdr:spPr>
    </xdr:pic>
    <xdr:clientData/>
  </xdr:twoCellAnchor>
  <xdr:twoCellAnchor>
    <xdr:from>
      <xdr:col>4</xdr:col>
      <xdr:colOff>367109</xdr:colOff>
      <xdr:row>14</xdr:row>
      <xdr:rowOff>198438</xdr:rowOff>
    </xdr:from>
    <xdr:to>
      <xdr:col>4</xdr:col>
      <xdr:colOff>367109</xdr:colOff>
      <xdr:row>20</xdr:row>
      <xdr:rowOff>218281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C97B978-C147-4415-9B96-17AA884C5D45}"/>
            </a:ext>
          </a:extLst>
        </xdr:cNvPr>
        <xdr:cNvCxnSpPr/>
      </xdr:nvCxnSpPr>
      <xdr:spPr>
        <a:xfrm>
          <a:off x="3586559" y="3827463"/>
          <a:ext cx="0" cy="144859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228204</xdr:colOff>
      <xdr:row>8</xdr:row>
      <xdr:rowOff>89296</xdr:rowOff>
    </xdr:from>
    <xdr:to>
      <xdr:col>4</xdr:col>
      <xdr:colOff>724298</xdr:colOff>
      <xdr:row>10</xdr:row>
      <xdr:rowOff>29765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988D6A-1F49-4401-9FB7-EDC0FCA21D62}"/>
            </a:ext>
          </a:extLst>
        </xdr:cNvPr>
        <xdr:cNvSpPr txBox="1"/>
      </xdr:nvSpPr>
      <xdr:spPr>
        <a:xfrm>
          <a:off x="3447654" y="2289571"/>
          <a:ext cx="496094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chemeClr val="accent1"/>
              </a:solidFill>
            </a:rPr>
            <a:t>+</a:t>
          </a:r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228205</xdr:colOff>
      <xdr:row>13</xdr:row>
      <xdr:rowOff>99220</xdr:rowOff>
    </xdr:from>
    <xdr:to>
      <xdr:col>4</xdr:col>
      <xdr:colOff>1676796</xdr:colOff>
      <xdr:row>15</xdr:row>
      <xdr:rowOff>39689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EA82892-7DBF-4119-9A47-7A8A79593B2F}"/>
            </a:ext>
          </a:extLst>
        </xdr:cNvPr>
        <xdr:cNvSpPr txBox="1"/>
      </xdr:nvSpPr>
      <xdr:spPr>
        <a:xfrm>
          <a:off x="3447655" y="3490120"/>
          <a:ext cx="1448591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accent1"/>
              </a:solidFill>
            </a:rPr>
            <a:t>X</a:t>
          </a:r>
          <a:r>
            <a:rPr kumimoji="1" lang="ja-JP" altLang="en-US" sz="1400">
              <a:solidFill>
                <a:schemeClr val="accent1"/>
              </a:solidFill>
            </a:rPr>
            <a:t>　</a:t>
          </a:r>
          <a:r>
            <a:rPr kumimoji="1" lang="en-US" altLang="ja-JP" sz="1400">
              <a:solidFill>
                <a:schemeClr val="accent1"/>
              </a:solidFill>
            </a:rPr>
            <a:t>12</a:t>
          </a:r>
          <a:r>
            <a:rPr kumimoji="1" lang="ja-JP" altLang="en-US" sz="1400">
              <a:solidFill>
                <a:schemeClr val="accent1"/>
              </a:solidFill>
            </a:rPr>
            <a:t>か月</a:t>
          </a:r>
          <a:endParaRPr kumimoji="1" lang="ja-JP" altLang="en-US" sz="700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162716</xdr:colOff>
      <xdr:row>3</xdr:row>
      <xdr:rowOff>232286</xdr:rowOff>
    </xdr:from>
    <xdr:to>
      <xdr:col>11</xdr:col>
      <xdr:colOff>160534</xdr:colOff>
      <xdr:row>28</xdr:row>
      <xdr:rowOff>227422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189DFF7-DA1D-44F0-91D5-D16A964C9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139896</xdr:colOff>
      <xdr:row>3</xdr:row>
      <xdr:rowOff>240631</xdr:rowOff>
    </xdr:from>
    <xdr:to>
      <xdr:col>13</xdr:col>
      <xdr:colOff>2195763</xdr:colOff>
      <xdr:row>28</xdr:row>
      <xdr:rowOff>220870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E8FD5D53-0FB8-47C8-B0F7-CA03B90DF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157887</xdr:colOff>
      <xdr:row>29</xdr:row>
      <xdr:rowOff>171692</xdr:rowOff>
    </xdr:from>
    <xdr:to>
      <xdr:col>13</xdr:col>
      <xdr:colOff>1921823</xdr:colOff>
      <xdr:row>45</xdr:row>
      <xdr:rowOff>132435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1105558-0DD6-4284-BD4E-81E801E53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1221463</xdr:colOff>
      <xdr:row>37</xdr:row>
      <xdr:rowOff>166795</xdr:rowOff>
    </xdr:from>
    <xdr:to>
      <xdr:col>1</xdr:col>
      <xdr:colOff>1221463</xdr:colOff>
      <xdr:row>38</xdr:row>
      <xdr:rowOff>206483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8786CF2-D7A9-4B3E-8F42-60B87D0797D3}"/>
            </a:ext>
          </a:extLst>
        </xdr:cNvPr>
        <xdr:cNvCxnSpPr/>
      </xdr:nvCxnSpPr>
      <xdr:spPr>
        <a:xfrm>
          <a:off x="1459588" y="9529870"/>
          <a:ext cx="0" cy="27781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115846</xdr:colOff>
      <xdr:row>28</xdr:row>
      <xdr:rowOff>161804</xdr:rowOff>
    </xdr:from>
    <xdr:to>
      <xdr:col>3</xdr:col>
      <xdr:colOff>83666</xdr:colOff>
      <xdr:row>36</xdr:row>
      <xdr:rowOff>231739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8CD2327-51C2-48B5-8462-92A89123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1" y="7210304"/>
          <a:ext cx="2682445" cy="2146384"/>
        </a:xfrm>
        <a:prstGeom prst="rect">
          <a:avLst/>
        </a:prstGeom>
      </xdr:spPr>
    </xdr:pic>
    <xdr:clientData/>
  </xdr:twoCellAnchor>
  <xdr:twoCellAnchor>
    <xdr:from>
      <xdr:col>5</xdr:col>
      <xdr:colOff>340896</xdr:colOff>
      <xdr:row>43</xdr:row>
      <xdr:rowOff>30079</xdr:rowOff>
    </xdr:from>
    <xdr:to>
      <xdr:col>7</xdr:col>
      <xdr:colOff>461211</xdr:colOff>
      <xdr:row>44</xdr:row>
      <xdr:rowOff>40105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87D5764-400C-40B7-87A5-CE19AC6C09BF}"/>
            </a:ext>
          </a:extLst>
        </xdr:cNvPr>
        <xdr:cNvSpPr txBox="1"/>
      </xdr:nvSpPr>
      <xdr:spPr>
        <a:xfrm>
          <a:off x="5551071" y="11050504"/>
          <a:ext cx="1244265" cy="33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 ＝ ①ー②ー③</a:t>
          </a:r>
        </a:p>
      </xdr:txBody>
    </xdr:sp>
    <xdr:clientData/>
  </xdr:twoCellAnchor>
  <xdr:twoCellAnchor>
    <xdr:from>
      <xdr:col>14</xdr:col>
      <xdr:colOff>1564105</xdr:colOff>
      <xdr:row>22</xdr:row>
      <xdr:rowOff>220580</xdr:rowOff>
    </xdr:from>
    <xdr:to>
      <xdr:col>15</xdr:col>
      <xdr:colOff>551448</xdr:colOff>
      <xdr:row>27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2BF951F-B2FA-41B7-A279-83071B6950EB}"/>
            </a:ext>
          </a:extLst>
        </xdr:cNvPr>
        <xdr:cNvCxnSpPr/>
      </xdr:nvCxnSpPr>
      <xdr:spPr>
        <a:xfrm flipV="1">
          <a:off x="14594305" y="5754605"/>
          <a:ext cx="1120943" cy="10557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190499</xdr:colOff>
      <xdr:row>27</xdr:row>
      <xdr:rowOff>50132</xdr:rowOff>
    </xdr:from>
    <xdr:to>
      <xdr:col>15</xdr:col>
      <xdr:colOff>792079</xdr:colOff>
      <xdr:row>31</xdr:row>
      <xdr:rowOff>120316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340965A-CBC9-400A-B929-451305073CF5}"/>
            </a:ext>
          </a:extLst>
        </xdr:cNvPr>
        <xdr:cNvSpPr txBox="1"/>
      </xdr:nvSpPr>
      <xdr:spPr>
        <a:xfrm>
          <a:off x="13220699" y="6860507"/>
          <a:ext cx="2735180" cy="1108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2021</a:t>
          </a:r>
          <a:r>
            <a:rPr kumimoji="1" lang="ja-JP" altLang="en-US" sz="1100"/>
            <a:t>年</a:t>
          </a:r>
          <a:r>
            <a:rPr kumimoji="1" lang="en-US" altLang="ja-JP" sz="1100"/>
            <a:t>9</a:t>
          </a:r>
          <a:r>
            <a:rPr kumimoji="1" lang="ja-JP" altLang="en-US" sz="1100"/>
            <a:t>月に改めに設けられた諸経費項目なので、お手持ちの長期修繕計画になければ「</a:t>
          </a:r>
          <a:r>
            <a:rPr kumimoji="1" lang="en-US" altLang="ja-JP" sz="1100"/>
            <a:t>0</a:t>
          </a:r>
          <a:r>
            <a:rPr kumimoji="1" lang="ja-JP" altLang="en-US" sz="1100"/>
            <a:t>」を入力ください。</a:t>
          </a:r>
          <a:endParaRPr kumimoji="1" lang="en-US" altLang="ja-JP" sz="1100"/>
        </a:p>
        <a:p>
          <a:r>
            <a:rPr kumimoji="1" lang="ja-JP" altLang="en-US" sz="1100"/>
            <a:t>もし項目があれば、小計ｘ</a:t>
          </a:r>
          <a:r>
            <a:rPr kumimoji="1" lang="en-US" altLang="ja-JP" sz="1100"/>
            <a:t>0.1</a:t>
          </a:r>
        </a:p>
      </xdr:txBody>
    </xdr:sp>
    <xdr:clientData/>
  </xdr:twoCellAnchor>
  <xdr:twoCellAnchor>
    <xdr:from>
      <xdr:col>4</xdr:col>
      <xdr:colOff>541421</xdr:colOff>
      <xdr:row>14</xdr:row>
      <xdr:rowOff>150393</xdr:rowOff>
    </xdr:from>
    <xdr:to>
      <xdr:col>7</xdr:col>
      <xdr:colOff>160421</xdr:colOff>
      <xdr:row>19</xdr:row>
      <xdr:rowOff>30079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4BD813E-E606-4CA0-BF49-A5CA6749C2B8}"/>
            </a:ext>
          </a:extLst>
        </xdr:cNvPr>
        <xdr:cNvSpPr txBox="1"/>
      </xdr:nvSpPr>
      <xdr:spPr>
        <a:xfrm>
          <a:off x="3759868" y="3870156"/>
          <a:ext cx="2737185" cy="1082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⑦</a:t>
          </a:r>
          <a:r>
            <a:rPr kumimoji="1" lang="ja-JP" altLang="en-US" sz="1100"/>
            <a:t>　修繕積立金収入</a:t>
          </a:r>
          <a:endParaRPr kumimoji="1" lang="en-US" altLang="ja-JP" sz="1100"/>
        </a:p>
        <a:p>
          <a:r>
            <a:rPr kumimoji="1" lang="ja-JP" altLang="en-US" sz="1100"/>
            <a:t>通常総会の決算資料の修繕積立金会計と専用使用料、管理費会計を参照し手入力ください。</a:t>
          </a:r>
          <a:r>
            <a:rPr kumimoji="1" lang="en-US" altLang="ja-JP" sz="1100"/>
            <a:t>/1,000</a:t>
          </a:r>
          <a:r>
            <a:rPr kumimoji="1" lang="ja-JP" altLang="en-US" sz="1100"/>
            <a:t>で千円で</a:t>
          </a:r>
          <a:endParaRPr kumimoji="1" lang="en-US" altLang="ja-JP" sz="1100"/>
        </a:p>
      </xdr:txBody>
    </xdr:sp>
    <xdr:clientData/>
  </xdr:twoCellAnchor>
  <xdr:twoCellAnchor>
    <xdr:from>
      <xdr:col>15</xdr:col>
      <xdr:colOff>681790</xdr:colOff>
      <xdr:row>0</xdr:row>
      <xdr:rowOff>80211</xdr:rowOff>
    </xdr:from>
    <xdr:to>
      <xdr:col>19</xdr:col>
      <xdr:colOff>120317</xdr:colOff>
      <xdr:row>2</xdr:row>
      <xdr:rowOff>340895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7028AC13-A4D5-4A87-BC53-EABB0D17E65C}"/>
            </a:ext>
          </a:extLst>
        </xdr:cNvPr>
        <xdr:cNvSpPr/>
      </xdr:nvSpPr>
      <xdr:spPr>
        <a:xfrm>
          <a:off x="15845590" y="80211"/>
          <a:ext cx="2858002" cy="85123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320842</xdr:colOff>
      <xdr:row>42</xdr:row>
      <xdr:rowOff>30079</xdr:rowOff>
    </xdr:from>
    <xdr:to>
      <xdr:col>8</xdr:col>
      <xdr:colOff>631658</xdr:colOff>
      <xdr:row>43</xdr:row>
      <xdr:rowOff>70184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866C91E-03CF-44DB-89BA-1E8E44842223}"/>
            </a:ext>
          </a:extLst>
        </xdr:cNvPr>
        <xdr:cNvSpPr txBox="1"/>
      </xdr:nvSpPr>
      <xdr:spPr>
        <a:xfrm>
          <a:off x="5534526" y="10828421"/>
          <a:ext cx="2115553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  <a:r>
            <a:rPr kumimoji="1" lang="ja-JP" altLang="en-US" sz="1100" baseline="0"/>
            <a:t> </a:t>
          </a:r>
          <a:r>
            <a:rPr kumimoji="1" lang="ja-JP" altLang="en-US" sz="1100"/>
            <a:t>＝（⑧＋⑨）＊計画年数</a:t>
          </a:r>
        </a:p>
      </xdr:txBody>
    </xdr:sp>
    <xdr:clientData/>
  </xdr:twoCellAnchor>
  <xdr:twoCellAnchor>
    <xdr:from>
      <xdr:col>4</xdr:col>
      <xdr:colOff>10026</xdr:colOff>
      <xdr:row>18</xdr:row>
      <xdr:rowOff>210553</xdr:rowOff>
    </xdr:from>
    <xdr:to>
      <xdr:col>5</xdr:col>
      <xdr:colOff>180474</xdr:colOff>
      <xdr:row>20</xdr:row>
      <xdr:rowOff>60157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266991F-775B-4A6E-BC2A-A00453E70306}"/>
            </a:ext>
          </a:extLst>
        </xdr:cNvPr>
        <xdr:cNvSpPr txBox="1"/>
      </xdr:nvSpPr>
      <xdr:spPr>
        <a:xfrm>
          <a:off x="3228473" y="4892842"/>
          <a:ext cx="2165685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 ＝⑦ </a:t>
          </a:r>
          <a:r>
            <a:rPr kumimoji="1" lang="en-US" altLang="ja-JP" sz="1100"/>
            <a:t>/</a:t>
          </a:r>
          <a:r>
            <a:rPr kumimoji="1" lang="ja-JP" altLang="en-US" sz="1100"/>
            <a:t>（⑩*</a:t>
          </a:r>
          <a:r>
            <a:rPr kumimoji="1" lang="en-US" altLang="ja-JP" sz="1100"/>
            <a:t>12</a:t>
          </a:r>
          <a:r>
            <a:rPr kumimoji="1" lang="ja-JP" altLang="en-US" sz="1100"/>
            <a:t>）*</a:t>
          </a:r>
          <a:r>
            <a:rPr kumimoji="1" lang="en-US" altLang="ja-JP" sz="1100"/>
            <a:t>1,000</a:t>
          </a:r>
          <a:endParaRPr kumimoji="1" lang="ja-JP" altLang="en-US" sz="1100"/>
        </a:p>
      </xdr:txBody>
    </xdr:sp>
    <xdr:clientData/>
  </xdr:twoCellAnchor>
  <xdr:twoCellAnchor>
    <xdr:from>
      <xdr:col>4</xdr:col>
      <xdr:colOff>210552</xdr:colOff>
      <xdr:row>24</xdr:row>
      <xdr:rowOff>270710</xdr:rowOff>
    </xdr:from>
    <xdr:to>
      <xdr:col>5</xdr:col>
      <xdr:colOff>381000</xdr:colOff>
      <xdr:row>26</xdr:row>
      <xdr:rowOff>40104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221F3D1-A324-4EE9-B8EB-ABCEB04C21A4}"/>
            </a:ext>
          </a:extLst>
        </xdr:cNvPr>
        <xdr:cNvSpPr txBox="1"/>
      </xdr:nvSpPr>
      <xdr:spPr>
        <a:xfrm>
          <a:off x="3428999" y="6396789"/>
          <a:ext cx="2165685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=</a:t>
          </a:r>
          <a:r>
            <a:rPr kumimoji="1" lang="ja-JP" altLang="en-US" sz="1100"/>
            <a:t>⑦＋⑧＋⑨</a:t>
          </a:r>
        </a:p>
      </xdr:txBody>
    </xdr:sp>
    <xdr:clientData/>
  </xdr:twoCellAnchor>
  <xdr:twoCellAnchor>
    <xdr:from>
      <xdr:col>6</xdr:col>
      <xdr:colOff>20053</xdr:colOff>
      <xdr:row>19</xdr:row>
      <xdr:rowOff>30080</xdr:rowOff>
    </xdr:from>
    <xdr:to>
      <xdr:col>6</xdr:col>
      <xdr:colOff>300789</xdr:colOff>
      <xdr:row>27</xdr:row>
      <xdr:rowOff>120317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A8547E46-FEBC-4CF4-B2E1-112AFB6DB529}"/>
            </a:ext>
          </a:extLst>
        </xdr:cNvPr>
        <xdr:cNvGrpSpPr/>
      </xdr:nvGrpSpPr>
      <xdr:grpSpPr>
        <a:xfrm>
          <a:off x="6023689" y="5023489"/>
          <a:ext cx="280736" cy="2125123"/>
          <a:chOff x="6015790" y="4953001"/>
          <a:chExt cx="280736" cy="2095500"/>
        </a:xfrm>
      </xdr:grpSpPr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DB7FD31F-B64E-45F4-AF30-21E926683122}"/>
              </a:ext>
            </a:extLst>
          </xdr:cNvPr>
          <xdr:cNvGrpSpPr/>
        </xdr:nvGrpSpPr>
        <xdr:grpSpPr>
          <a:xfrm>
            <a:off x="6015793" y="4953001"/>
            <a:ext cx="280733" cy="2095500"/>
            <a:chOff x="6015793" y="4953001"/>
            <a:chExt cx="280733" cy="2095500"/>
          </a:xfrm>
        </xdr:grpSpPr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AF6EBF07-D564-4B0B-8AE2-10393DFC002E}"/>
                </a:ext>
              </a:extLst>
            </xdr:cNvPr>
            <xdr:cNvCxnSpPr/>
          </xdr:nvCxnSpPr>
          <xdr:spPr>
            <a:xfrm flipH="1">
              <a:off x="6025817" y="5995737"/>
              <a:ext cx="260682" cy="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矢印コネクタ 24">
              <a:extLst>
                <a:ext uri="{FF2B5EF4-FFF2-40B4-BE49-F238E27FC236}">
                  <a16:creationId xmlns:a16="http://schemas.microsoft.com/office/drawing/2014/main" id="{63354136-E2BC-4C9E-8344-0E06E00DE4C7}"/>
                </a:ext>
              </a:extLst>
            </xdr:cNvPr>
            <xdr:cNvCxnSpPr/>
          </xdr:nvCxnSpPr>
          <xdr:spPr>
            <a:xfrm flipH="1">
              <a:off x="6015793" y="7048500"/>
              <a:ext cx="280733" cy="1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8CFC6D5A-A826-4705-BCDB-AC436424FCE6}"/>
                </a:ext>
              </a:extLst>
            </xdr:cNvPr>
            <xdr:cNvCxnSpPr/>
          </xdr:nvCxnSpPr>
          <xdr:spPr>
            <a:xfrm flipH="1" flipV="1">
              <a:off x="6276475" y="4953001"/>
              <a:ext cx="10026" cy="20955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DA8D9CC8-8C93-4342-8D0A-640311130529}"/>
              </a:ext>
            </a:extLst>
          </xdr:cNvPr>
          <xdr:cNvCxnSpPr/>
        </xdr:nvCxnSpPr>
        <xdr:spPr>
          <a:xfrm flipH="1">
            <a:off x="6015790" y="5755106"/>
            <a:ext cx="260682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10026</xdr:colOff>
      <xdr:row>24</xdr:row>
      <xdr:rowOff>160421</xdr:rowOff>
    </xdr:from>
    <xdr:to>
      <xdr:col>8</xdr:col>
      <xdr:colOff>601579</xdr:colOff>
      <xdr:row>24</xdr:row>
      <xdr:rowOff>160421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5FF7881D-9C16-4832-B328-820AB74DB03D}"/>
            </a:ext>
          </a:extLst>
        </xdr:cNvPr>
        <xdr:cNvCxnSpPr/>
      </xdr:nvCxnSpPr>
      <xdr:spPr>
        <a:xfrm>
          <a:off x="6005763" y="6286500"/>
          <a:ext cx="1614237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270711</xdr:colOff>
      <xdr:row>25</xdr:row>
      <xdr:rowOff>190500</xdr:rowOff>
    </xdr:from>
    <xdr:to>
      <xdr:col>16</xdr:col>
      <xdr:colOff>330870</xdr:colOff>
      <xdr:row>25</xdr:row>
      <xdr:rowOff>220579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F1A4FD51-C21D-4C48-A83C-B2DCFCDB3C1A}"/>
            </a:ext>
          </a:extLst>
        </xdr:cNvPr>
        <xdr:cNvCxnSpPr/>
      </xdr:nvCxnSpPr>
      <xdr:spPr>
        <a:xfrm flipH="1" flipV="1">
          <a:off x="11069053" y="6637421"/>
          <a:ext cx="5384133" cy="3007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350921</xdr:colOff>
      <xdr:row>24</xdr:row>
      <xdr:rowOff>320841</xdr:rowOff>
    </xdr:from>
    <xdr:to>
      <xdr:col>16</xdr:col>
      <xdr:colOff>350921</xdr:colOff>
      <xdr:row>25</xdr:row>
      <xdr:rowOff>240631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62A9354-D430-4195-B9F3-66154E19F6E8}"/>
            </a:ext>
          </a:extLst>
        </xdr:cNvPr>
        <xdr:cNvCxnSpPr/>
      </xdr:nvCxnSpPr>
      <xdr:spPr>
        <a:xfrm flipV="1">
          <a:off x="16473237" y="6446920"/>
          <a:ext cx="0" cy="24063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280736</xdr:colOff>
      <xdr:row>42</xdr:row>
      <xdr:rowOff>260684</xdr:rowOff>
    </xdr:from>
    <xdr:to>
      <xdr:col>19</xdr:col>
      <xdr:colOff>240631</xdr:colOff>
      <xdr:row>44</xdr:row>
      <xdr:rowOff>350921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AF2D6CB-BAE7-4DFB-BEA9-61459F77FD0A}"/>
            </a:ext>
          </a:extLst>
        </xdr:cNvPr>
        <xdr:cNvSpPr txBox="1"/>
      </xdr:nvSpPr>
      <xdr:spPr>
        <a:xfrm>
          <a:off x="18147631" y="11119184"/>
          <a:ext cx="641684" cy="701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建具</a:t>
          </a:r>
          <a:endParaRPr kumimoji="1" lang="en-US" altLang="ja-JP" sz="1100"/>
        </a:p>
        <a:p>
          <a:r>
            <a:rPr kumimoji="1" lang="ja-JP" altLang="en-US" sz="1100"/>
            <a:t>除く</a:t>
          </a:r>
        </a:p>
      </xdr:txBody>
    </xdr:sp>
    <xdr:clientData/>
  </xdr:twoCellAnchor>
  <xdr:twoCellAnchor>
    <xdr:from>
      <xdr:col>18</xdr:col>
      <xdr:colOff>441158</xdr:colOff>
      <xdr:row>44</xdr:row>
      <xdr:rowOff>350921</xdr:rowOff>
    </xdr:from>
    <xdr:to>
      <xdr:col>19</xdr:col>
      <xdr:colOff>60158</xdr:colOff>
      <xdr:row>46</xdr:row>
      <xdr:rowOff>140368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69EFD11-CA0B-4518-8F56-1A5C23A02BB9}"/>
            </a:ext>
          </a:extLst>
        </xdr:cNvPr>
        <xdr:cNvGrpSpPr/>
      </xdr:nvGrpSpPr>
      <xdr:grpSpPr>
        <a:xfrm>
          <a:off x="18394340" y="11954103"/>
          <a:ext cx="311727" cy="410015"/>
          <a:chOff x="18308053" y="11821026"/>
          <a:chExt cx="300789" cy="401053"/>
        </a:xfrm>
      </xdr:grpSpPr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3CAE17F9-670F-47EE-82C8-9F42933A089E}"/>
              </a:ext>
            </a:extLst>
          </xdr:cNvPr>
          <xdr:cNvCxnSpPr/>
        </xdr:nvCxnSpPr>
        <xdr:spPr>
          <a:xfrm flipH="1">
            <a:off x="18308053" y="12212053"/>
            <a:ext cx="290763" cy="100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21547545-233A-41B3-903B-48D768A2332C}"/>
              </a:ext>
            </a:extLst>
          </xdr:cNvPr>
          <xdr:cNvCxnSpPr/>
        </xdr:nvCxnSpPr>
        <xdr:spPr>
          <a:xfrm flipH="1" flipV="1">
            <a:off x="18598816" y="11821026"/>
            <a:ext cx="10026" cy="4010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310816</xdr:colOff>
      <xdr:row>40</xdr:row>
      <xdr:rowOff>0</xdr:rowOff>
    </xdr:from>
    <xdr:to>
      <xdr:col>16</xdr:col>
      <xdr:colOff>180473</xdr:colOff>
      <xdr:row>41</xdr:row>
      <xdr:rowOff>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7A3075E8-B857-44B0-9E81-07791B674B03}"/>
            </a:ext>
          </a:extLst>
        </xdr:cNvPr>
        <xdr:cNvSpPr/>
      </xdr:nvSpPr>
      <xdr:spPr>
        <a:xfrm>
          <a:off x="15450553" y="10216816"/>
          <a:ext cx="852236" cy="32084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9924</xdr:colOff>
      <xdr:row>4</xdr:row>
      <xdr:rowOff>178593</xdr:rowOff>
    </xdr:from>
    <xdr:to>
      <xdr:col>6</xdr:col>
      <xdr:colOff>11351</xdr:colOff>
      <xdr:row>14</xdr:row>
      <xdr:rowOff>9922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8CB10AE-5BD0-4874-8E52-5B352CC4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2971" y="982265"/>
          <a:ext cx="2779552" cy="2212579"/>
        </a:xfrm>
        <a:prstGeom prst="rect">
          <a:avLst/>
        </a:prstGeom>
      </xdr:spPr>
    </xdr:pic>
    <xdr:clientData/>
  </xdr:twoCellAnchor>
  <xdr:twoCellAnchor>
    <xdr:from>
      <xdr:col>4</xdr:col>
      <xdr:colOff>367109</xdr:colOff>
      <xdr:row>14</xdr:row>
      <xdr:rowOff>198438</xdr:rowOff>
    </xdr:from>
    <xdr:to>
      <xdr:col>4</xdr:col>
      <xdr:colOff>367109</xdr:colOff>
      <xdr:row>20</xdr:row>
      <xdr:rowOff>218281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F9B41B6-D5D9-46F5-A79C-81486675331C}"/>
            </a:ext>
          </a:extLst>
        </xdr:cNvPr>
        <xdr:cNvCxnSpPr/>
      </xdr:nvCxnSpPr>
      <xdr:spPr>
        <a:xfrm>
          <a:off x="3790156" y="3383360"/>
          <a:ext cx="0" cy="144859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228204</xdr:colOff>
      <xdr:row>8</xdr:row>
      <xdr:rowOff>89296</xdr:rowOff>
    </xdr:from>
    <xdr:to>
      <xdr:col>4</xdr:col>
      <xdr:colOff>724298</xdr:colOff>
      <xdr:row>10</xdr:row>
      <xdr:rowOff>29765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27C146-70A7-4C08-A1AB-A12A37CBCF7C}"/>
            </a:ext>
          </a:extLst>
        </xdr:cNvPr>
        <xdr:cNvSpPr txBox="1"/>
      </xdr:nvSpPr>
      <xdr:spPr>
        <a:xfrm>
          <a:off x="3651251" y="1845468"/>
          <a:ext cx="496094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chemeClr val="accent1"/>
              </a:solidFill>
            </a:rPr>
            <a:t>+</a:t>
          </a:r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228205</xdr:colOff>
      <xdr:row>13</xdr:row>
      <xdr:rowOff>99220</xdr:rowOff>
    </xdr:from>
    <xdr:to>
      <xdr:col>4</xdr:col>
      <xdr:colOff>1676796</xdr:colOff>
      <xdr:row>15</xdr:row>
      <xdr:rowOff>39689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0C99560-AF0F-47DE-B2D3-9E61810E177E}"/>
            </a:ext>
          </a:extLst>
        </xdr:cNvPr>
        <xdr:cNvSpPr txBox="1"/>
      </xdr:nvSpPr>
      <xdr:spPr>
        <a:xfrm>
          <a:off x="3651252" y="3046017"/>
          <a:ext cx="1448591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accent1"/>
              </a:solidFill>
            </a:rPr>
            <a:t>X</a:t>
          </a:r>
          <a:r>
            <a:rPr kumimoji="1" lang="ja-JP" altLang="en-US" sz="1400">
              <a:solidFill>
                <a:schemeClr val="accent1"/>
              </a:solidFill>
            </a:rPr>
            <a:t>　</a:t>
          </a:r>
          <a:r>
            <a:rPr kumimoji="1" lang="en-US" altLang="ja-JP" sz="1400">
              <a:solidFill>
                <a:schemeClr val="accent1"/>
              </a:solidFill>
            </a:rPr>
            <a:t>12</a:t>
          </a:r>
          <a:r>
            <a:rPr kumimoji="1" lang="ja-JP" altLang="en-US" sz="1400">
              <a:solidFill>
                <a:schemeClr val="accent1"/>
              </a:solidFill>
            </a:rPr>
            <a:t>か月</a:t>
          </a:r>
          <a:endParaRPr kumimoji="1" lang="ja-JP" altLang="en-US" sz="700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162716</xdr:colOff>
      <xdr:row>3</xdr:row>
      <xdr:rowOff>121996</xdr:rowOff>
    </xdr:from>
    <xdr:to>
      <xdr:col>11</xdr:col>
      <xdr:colOff>160534</xdr:colOff>
      <xdr:row>28</xdr:row>
      <xdr:rowOff>117132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5CD0B7E1-7117-4854-A3E0-DFDC5DB271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169975</xdr:colOff>
      <xdr:row>3</xdr:row>
      <xdr:rowOff>210552</xdr:rowOff>
    </xdr:from>
    <xdr:to>
      <xdr:col>13</xdr:col>
      <xdr:colOff>1810841</xdr:colOff>
      <xdr:row>28</xdr:row>
      <xdr:rowOff>140659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DA85BC8-68F5-44B2-9795-BE9DAA70B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157887</xdr:colOff>
      <xdr:row>29</xdr:row>
      <xdr:rowOff>171692</xdr:rowOff>
    </xdr:from>
    <xdr:to>
      <xdr:col>13</xdr:col>
      <xdr:colOff>1921823</xdr:colOff>
      <xdr:row>45</xdr:row>
      <xdr:rowOff>132435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84437FA0-E1DD-4485-9956-D8680E52B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1221463</xdr:colOff>
      <xdr:row>37</xdr:row>
      <xdr:rowOff>166795</xdr:rowOff>
    </xdr:from>
    <xdr:to>
      <xdr:col>1</xdr:col>
      <xdr:colOff>1221463</xdr:colOff>
      <xdr:row>38</xdr:row>
      <xdr:rowOff>206483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73DD8ECF-E7B7-46F7-BCAB-71D43E37C84C}"/>
            </a:ext>
          </a:extLst>
        </xdr:cNvPr>
        <xdr:cNvCxnSpPr/>
      </xdr:nvCxnSpPr>
      <xdr:spPr>
        <a:xfrm>
          <a:off x="1459588" y="9073957"/>
          <a:ext cx="0" cy="277813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115846</xdr:colOff>
      <xdr:row>28</xdr:row>
      <xdr:rowOff>161804</xdr:rowOff>
    </xdr:from>
    <xdr:to>
      <xdr:col>3</xdr:col>
      <xdr:colOff>83666</xdr:colOff>
      <xdr:row>36</xdr:row>
      <xdr:rowOff>231739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A7D9AA-2D40-45CE-8EA9-394C9B699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1" y="6842176"/>
          <a:ext cx="2683732" cy="2136304"/>
        </a:xfrm>
        <a:prstGeom prst="rect">
          <a:avLst/>
        </a:prstGeom>
      </xdr:spPr>
    </xdr:pic>
    <xdr:clientData/>
  </xdr:twoCellAnchor>
  <xdr:twoCellAnchor>
    <xdr:from>
      <xdr:col>5</xdr:col>
      <xdr:colOff>340896</xdr:colOff>
      <xdr:row>43</xdr:row>
      <xdr:rowOff>30079</xdr:rowOff>
    </xdr:from>
    <xdr:to>
      <xdr:col>7</xdr:col>
      <xdr:colOff>461211</xdr:colOff>
      <xdr:row>44</xdr:row>
      <xdr:rowOff>40105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E734290-FA93-42AD-8E2B-80EFDACA0AB2}"/>
            </a:ext>
          </a:extLst>
        </xdr:cNvPr>
        <xdr:cNvSpPr txBox="1"/>
      </xdr:nvSpPr>
      <xdr:spPr>
        <a:xfrm>
          <a:off x="5554580" y="10798342"/>
          <a:ext cx="1243263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 ＝ ①ー②ー③</a:t>
          </a:r>
        </a:p>
      </xdr:txBody>
    </xdr:sp>
    <xdr:clientData/>
  </xdr:twoCellAnchor>
  <xdr:twoCellAnchor>
    <xdr:from>
      <xdr:col>16</xdr:col>
      <xdr:colOff>621631</xdr:colOff>
      <xdr:row>26</xdr:row>
      <xdr:rowOff>230605</xdr:rowOff>
    </xdr:from>
    <xdr:to>
      <xdr:col>18</xdr:col>
      <xdr:colOff>591552</xdr:colOff>
      <xdr:row>30</xdr:row>
      <xdr:rowOff>60157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02DA474-705B-4E35-B4C8-3ED4466D2798}"/>
            </a:ext>
          </a:extLst>
        </xdr:cNvPr>
        <xdr:cNvSpPr txBox="1"/>
      </xdr:nvSpPr>
      <xdr:spPr>
        <a:xfrm>
          <a:off x="16743947" y="6507079"/>
          <a:ext cx="1714500" cy="8722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国交省の記載例と計算合わないですが、わずかなので誤差とします。</a:t>
          </a:r>
        </a:p>
      </xdr:txBody>
    </xdr:sp>
    <xdr:clientData/>
  </xdr:twoCellAnchor>
  <xdr:twoCellAnchor>
    <xdr:from>
      <xdr:col>5</xdr:col>
      <xdr:colOff>360948</xdr:colOff>
      <xdr:row>42</xdr:row>
      <xdr:rowOff>60158</xdr:rowOff>
    </xdr:from>
    <xdr:to>
      <xdr:col>8</xdr:col>
      <xdr:colOff>671764</xdr:colOff>
      <xdr:row>43</xdr:row>
      <xdr:rowOff>70184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F98ADA1-4659-4FBB-8AE9-22B8C5F09C0A}"/>
            </a:ext>
          </a:extLst>
        </xdr:cNvPr>
        <xdr:cNvSpPr txBox="1"/>
      </xdr:nvSpPr>
      <xdr:spPr>
        <a:xfrm>
          <a:off x="5574632" y="10507579"/>
          <a:ext cx="2115553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③＝（⑧＋⑨）＊計画年数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170448</xdr:colOff>
      <xdr:row>20</xdr:row>
      <xdr:rowOff>90236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67DAD3E-B0F5-467E-8074-91E290C2440B}"/>
            </a:ext>
          </a:extLst>
        </xdr:cNvPr>
        <xdr:cNvSpPr txBox="1"/>
      </xdr:nvSpPr>
      <xdr:spPr>
        <a:xfrm>
          <a:off x="3218447" y="4572000"/>
          <a:ext cx="2165685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 ＝⑦ </a:t>
          </a:r>
          <a:r>
            <a:rPr kumimoji="1" lang="en-US" altLang="ja-JP" sz="1100"/>
            <a:t>/</a:t>
          </a:r>
          <a:r>
            <a:rPr kumimoji="1" lang="ja-JP" altLang="en-US" sz="1100"/>
            <a:t>（⑩*</a:t>
          </a:r>
          <a:r>
            <a:rPr kumimoji="1" lang="en-US" altLang="ja-JP" sz="1100"/>
            <a:t>12</a:t>
          </a:r>
          <a:r>
            <a:rPr kumimoji="1" lang="ja-JP" altLang="en-US" sz="1100"/>
            <a:t>）*</a:t>
          </a:r>
          <a:r>
            <a:rPr kumimoji="1" lang="en-US" altLang="ja-JP" sz="1100"/>
            <a:t>1,000</a:t>
          </a:r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170448</xdr:colOff>
      <xdr:row>26</xdr:row>
      <xdr:rowOff>90236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F347C05-2D8B-4AEA-A1A8-7BC308D4E4BC}"/>
            </a:ext>
          </a:extLst>
        </xdr:cNvPr>
        <xdr:cNvSpPr txBox="1"/>
      </xdr:nvSpPr>
      <xdr:spPr>
        <a:xfrm>
          <a:off x="3218447" y="6096000"/>
          <a:ext cx="2165685" cy="330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=</a:t>
          </a:r>
          <a:r>
            <a:rPr kumimoji="1" lang="ja-JP" altLang="en-US" sz="1100"/>
            <a:t>⑦＋⑧＋⑨</a:t>
          </a:r>
        </a:p>
      </xdr:txBody>
    </xdr:sp>
    <xdr:clientData/>
  </xdr:twoCellAnchor>
  <xdr:twoCellAnchor>
    <xdr:from>
      <xdr:col>4</xdr:col>
      <xdr:colOff>481264</xdr:colOff>
      <xdr:row>14</xdr:row>
      <xdr:rowOff>170448</xdr:rowOff>
    </xdr:from>
    <xdr:to>
      <xdr:col>7</xdr:col>
      <xdr:colOff>100264</xdr:colOff>
      <xdr:row>19</xdr:row>
      <xdr:rowOff>50134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DD79170-46A2-49A3-AD65-139B1AF3916E}"/>
            </a:ext>
          </a:extLst>
        </xdr:cNvPr>
        <xdr:cNvSpPr txBox="1"/>
      </xdr:nvSpPr>
      <xdr:spPr>
        <a:xfrm>
          <a:off x="3699711" y="3539290"/>
          <a:ext cx="2737185" cy="1082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⑦</a:t>
          </a:r>
          <a:r>
            <a:rPr kumimoji="1" lang="ja-JP" altLang="en-US" sz="1100"/>
            <a:t>　年間修繕積立金収入</a:t>
          </a:r>
          <a:endParaRPr kumimoji="1" lang="en-US" altLang="ja-JP" sz="1100"/>
        </a:p>
        <a:p>
          <a:r>
            <a:rPr kumimoji="1" lang="ja-JP" altLang="en-US" sz="1100"/>
            <a:t>通常総会の決算資料の修繕積立金会計と専用使用料、管理費会計を参照し入力ください。</a:t>
          </a:r>
          <a:r>
            <a:rPr kumimoji="1" lang="en-US" altLang="ja-JP" sz="1100"/>
            <a:t>/1,000</a:t>
          </a:r>
          <a:r>
            <a:rPr kumimoji="1" lang="ja-JP" altLang="en-US" sz="1100"/>
            <a:t>で千円で</a:t>
          </a:r>
          <a:endParaRPr kumimoji="1" lang="en-US" altLang="ja-JP" sz="1100"/>
        </a:p>
      </xdr:txBody>
    </xdr:sp>
    <xdr:clientData/>
  </xdr:twoCellAnchor>
  <xdr:twoCellAnchor>
    <xdr:from>
      <xdr:col>6</xdr:col>
      <xdr:colOff>0</xdr:colOff>
      <xdr:row>19</xdr:row>
      <xdr:rowOff>40106</xdr:rowOff>
    </xdr:from>
    <xdr:to>
      <xdr:col>6</xdr:col>
      <xdr:colOff>280736</xdr:colOff>
      <xdr:row>27</xdr:row>
      <xdr:rowOff>130343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AE733D21-BA07-4989-888B-40DA0E60D26F}"/>
            </a:ext>
          </a:extLst>
        </xdr:cNvPr>
        <xdr:cNvGrpSpPr/>
      </xdr:nvGrpSpPr>
      <xdr:grpSpPr>
        <a:xfrm>
          <a:off x="5991087" y="4954454"/>
          <a:ext cx="280736" cy="2050454"/>
          <a:chOff x="6015790" y="4953001"/>
          <a:chExt cx="280736" cy="2095500"/>
        </a:xfrm>
      </xdr:grpSpPr>
      <xdr:grpSp>
        <xdr:nvGrpSpPr>
          <xdr:cNvPr id="39" name="グループ化 38">
            <a:extLst>
              <a:ext uri="{FF2B5EF4-FFF2-40B4-BE49-F238E27FC236}">
                <a16:creationId xmlns:a16="http://schemas.microsoft.com/office/drawing/2014/main" id="{EE123C3E-DC96-4EA9-9653-439E9112B483}"/>
              </a:ext>
            </a:extLst>
          </xdr:cNvPr>
          <xdr:cNvGrpSpPr/>
        </xdr:nvGrpSpPr>
        <xdr:grpSpPr>
          <a:xfrm>
            <a:off x="6015793" y="4953001"/>
            <a:ext cx="280733" cy="2095500"/>
            <a:chOff x="6015793" y="4953001"/>
            <a:chExt cx="280733" cy="2095500"/>
          </a:xfrm>
        </xdr:grpSpPr>
        <xdr:cxnSp macro="">
          <xdr:nvCxnSpPr>
            <xdr:cNvPr id="41" name="直線矢印コネクタ 40">
              <a:extLst>
                <a:ext uri="{FF2B5EF4-FFF2-40B4-BE49-F238E27FC236}">
                  <a16:creationId xmlns:a16="http://schemas.microsoft.com/office/drawing/2014/main" id="{244962A0-C8AF-48C5-ABF3-4E321F0F4982}"/>
                </a:ext>
              </a:extLst>
            </xdr:cNvPr>
            <xdr:cNvCxnSpPr/>
          </xdr:nvCxnSpPr>
          <xdr:spPr>
            <a:xfrm flipH="1">
              <a:off x="6025817" y="5995737"/>
              <a:ext cx="260682" cy="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矢印コネクタ 41">
              <a:extLst>
                <a:ext uri="{FF2B5EF4-FFF2-40B4-BE49-F238E27FC236}">
                  <a16:creationId xmlns:a16="http://schemas.microsoft.com/office/drawing/2014/main" id="{AB4F62E1-4DF7-4453-BE70-51F5101F3168}"/>
                </a:ext>
              </a:extLst>
            </xdr:cNvPr>
            <xdr:cNvCxnSpPr/>
          </xdr:nvCxnSpPr>
          <xdr:spPr>
            <a:xfrm flipH="1">
              <a:off x="6015793" y="7048500"/>
              <a:ext cx="280733" cy="1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B87F7AAA-BEA0-4125-BEDF-B69E6E273B7F}"/>
                </a:ext>
              </a:extLst>
            </xdr:cNvPr>
            <xdr:cNvCxnSpPr/>
          </xdr:nvCxnSpPr>
          <xdr:spPr>
            <a:xfrm flipH="1" flipV="1">
              <a:off x="6276475" y="4953001"/>
              <a:ext cx="10026" cy="20955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0887DC3E-D435-4734-93F9-8D447849BC16}"/>
              </a:ext>
            </a:extLst>
          </xdr:cNvPr>
          <xdr:cNvCxnSpPr/>
        </xdr:nvCxnSpPr>
        <xdr:spPr>
          <a:xfrm flipH="1">
            <a:off x="6015790" y="5755106"/>
            <a:ext cx="260682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20052</xdr:colOff>
      <xdr:row>24</xdr:row>
      <xdr:rowOff>120316</xdr:rowOff>
    </xdr:from>
    <xdr:to>
      <xdr:col>8</xdr:col>
      <xdr:colOff>521368</xdr:colOff>
      <xdr:row>24</xdr:row>
      <xdr:rowOff>150395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9579C87F-606D-4533-86F1-562AD247F241}"/>
            </a:ext>
          </a:extLst>
        </xdr:cNvPr>
        <xdr:cNvCxnSpPr/>
      </xdr:nvCxnSpPr>
      <xdr:spPr>
        <a:xfrm flipV="1">
          <a:off x="6015789" y="5895474"/>
          <a:ext cx="1524000" cy="3007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1002633</xdr:colOff>
      <xdr:row>26</xdr:row>
      <xdr:rowOff>81262</xdr:rowOff>
    </xdr:from>
    <xdr:to>
      <xdr:col>16</xdr:col>
      <xdr:colOff>250658</xdr:colOff>
      <xdr:row>26</xdr:row>
      <xdr:rowOff>111339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9FBFD380-7F68-47DD-87D0-2C64CF2CEC48}"/>
            </a:ext>
          </a:extLst>
        </xdr:cNvPr>
        <xdr:cNvCxnSpPr/>
      </xdr:nvCxnSpPr>
      <xdr:spPr>
        <a:xfrm flipH="1" flipV="1">
          <a:off x="10782371" y="6937047"/>
          <a:ext cx="5638636" cy="3007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254738</xdr:colOff>
      <xdr:row>25</xdr:row>
      <xdr:rowOff>33227</xdr:rowOff>
    </xdr:from>
    <xdr:to>
      <xdr:col>16</xdr:col>
      <xdr:colOff>260685</xdr:colOff>
      <xdr:row>26</xdr:row>
      <xdr:rowOff>120316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CF7D555-FA08-44D8-BD0E-2710261A86C9}"/>
            </a:ext>
          </a:extLst>
        </xdr:cNvPr>
        <xdr:cNvCxnSpPr/>
      </xdr:nvCxnSpPr>
      <xdr:spPr>
        <a:xfrm flipH="1" flipV="1">
          <a:off x="16425087" y="6645349"/>
          <a:ext cx="5947" cy="33075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221512</xdr:colOff>
      <xdr:row>42</xdr:row>
      <xdr:rowOff>287965</xdr:rowOff>
    </xdr:from>
    <xdr:to>
      <xdr:col>19</xdr:col>
      <xdr:colOff>176510</xdr:colOff>
      <xdr:row>44</xdr:row>
      <xdr:rowOff>347423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9D25E90-CC78-4A92-AADC-F20E5CE8AD2B}"/>
            </a:ext>
          </a:extLst>
        </xdr:cNvPr>
        <xdr:cNvSpPr txBox="1"/>
      </xdr:nvSpPr>
      <xdr:spPr>
        <a:xfrm>
          <a:off x="18119652" y="11352471"/>
          <a:ext cx="641684" cy="701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建具</a:t>
          </a:r>
          <a:endParaRPr kumimoji="1" lang="en-US" altLang="ja-JP" sz="1100"/>
        </a:p>
        <a:p>
          <a:r>
            <a:rPr kumimoji="1" lang="ja-JP" altLang="en-US" sz="1100"/>
            <a:t>除く</a:t>
          </a:r>
        </a:p>
      </xdr:txBody>
    </xdr:sp>
    <xdr:clientData/>
  </xdr:twoCellAnchor>
  <xdr:twoCellAnchor>
    <xdr:from>
      <xdr:col>18</xdr:col>
      <xdr:colOff>374131</xdr:colOff>
      <xdr:row>44</xdr:row>
      <xdr:rowOff>347171</xdr:rowOff>
    </xdr:from>
    <xdr:to>
      <xdr:col>18</xdr:col>
      <xdr:colOff>674920</xdr:colOff>
      <xdr:row>46</xdr:row>
      <xdr:rowOff>127992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29F1B6B6-3ACB-4884-BD92-4FAEB798F2F7}"/>
            </a:ext>
          </a:extLst>
        </xdr:cNvPr>
        <xdr:cNvGrpSpPr/>
      </xdr:nvGrpSpPr>
      <xdr:grpSpPr>
        <a:xfrm>
          <a:off x="18264566" y="11708149"/>
          <a:ext cx="300789" cy="402017"/>
          <a:chOff x="18308053" y="11821026"/>
          <a:chExt cx="300789" cy="401053"/>
        </a:xfrm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31A6D82B-4FF5-4954-94BB-D6D0DC8FF673}"/>
              </a:ext>
            </a:extLst>
          </xdr:cNvPr>
          <xdr:cNvCxnSpPr/>
        </xdr:nvCxnSpPr>
        <xdr:spPr>
          <a:xfrm flipH="1">
            <a:off x="18308053" y="12212053"/>
            <a:ext cx="290763" cy="100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1047466A-9E7E-4DB1-8BFA-E8F3D2BA3628}"/>
              </a:ext>
            </a:extLst>
          </xdr:cNvPr>
          <xdr:cNvCxnSpPr/>
        </xdr:nvCxnSpPr>
        <xdr:spPr>
          <a:xfrm flipH="1" flipV="1">
            <a:off x="18598816" y="11821026"/>
            <a:ext cx="10026" cy="4010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8B8B-12B1-476D-ABFB-4D317F9AA368}">
  <sheetPr>
    <pageSetUpPr fitToPage="1"/>
  </sheetPr>
  <dimension ref="B1:T49"/>
  <sheetViews>
    <sheetView showGridLines="0" view="pageBreakPreview" zoomScale="88" zoomScaleNormal="96" zoomScaleSheetLayoutView="88" workbookViewId="0">
      <selection activeCell="B2" sqref="B2"/>
    </sheetView>
  </sheetViews>
  <sheetFormatPr defaultRowHeight="18.75" x14ac:dyDescent="0.4"/>
  <cols>
    <col min="1" max="1" width="3.125" customWidth="1"/>
    <col min="2" max="2" width="26.625" customWidth="1"/>
    <col min="3" max="3" width="9" customWidth="1"/>
    <col min="4" max="4" width="3.5" customWidth="1"/>
    <col min="5" max="5" width="26.125" customWidth="1"/>
    <col min="6" max="6" width="10.25" customWidth="1"/>
    <col min="7" max="7" width="4.5" customWidth="1"/>
    <col min="13" max="13" width="13.875" customWidth="1"/>
    <col min="14" max="14" width="29" customWidth="1"/>
    <col min="15" max="15" width="28" customWidth="1"/>
    <col min="16" max="16" width="12.875" customWidth="1"/>
    <col min="17" max="18" width="11.5" customWidth="1"/>
    <col min="20" max="20" width="3.625" customWidth="1"/>
  </cols>
  <sheetData>
    <row r="1" spans="2:19" ht="34.5" customHeight="1" x14ac:dyDescent="0.4">
      <c r="B1" s="34" t="s">
        <v>93</v>
      </c>
    </row>
    <row r="2" spans="2:19" ht="12" customHeight="1" x14ac:dyDescent="0.4">
      <c r="B2" s="34"/>
      <c r="Q2" s="1"/>
      <c r="R2" s="31"/>
    </row>
    <row r="3" spans="2:19" ht="33" x14ac:dyDescent="0.4">
      <c r="B3" s="25" t="s">
        <v>1</v>
      </c>
      <c r="O3" s="25" t="s">
        <v>10</v>
      </c>
      <c r="Q3" t="s">
        <v>65</v>
      </c>
      <c r="R3" t="s">
        <v>66</v>
      </c>
    </row>
    <row r="4" spans="2:19" ht="24" x14ac:dyDescent="0.4">
      <c r="B4" t="s">
        <v>0</v>
      </c>
      <c r="C4" s="1">
        <v>21</v>
      </c>
      <c r="D4" s="4"/>
      <c r="E4" s="10" t="s">
        <v>83</v>
      </c>
      <c r="F4" s="1">
        <v>30</v>
      </c>
    </row>
    <row r="5" spans="2:19" x14ac:dyDescent="0.4">
      <c r="D5" s="4"/>
      <c r="P5" s="17" t="s">
        <v>28</v>
      </c>
      <c r="Q5" s="18" t="s">
        <v>29</v>
      </c>
    </row>
    <row r="6" spans="2:19" x14ac:dyDescent="0.4">
      <c r="B6" t="s">
        <v>85</v>
      </c>
      <c r="C6" s="3">
        <v>13000</v>
      </c>
      <c r="D6" s="5" t="s">
        <v>7</v>
      </c>
      <c r="O6" t="s">
        <v>35</v>
      </c>
      <c r="P6" s="3">
        <v>15000</v>
      </c>
      <c r="Q6" s="39">
        <f t="shared" ref="Q6:Q24" si="0">P6/F$4</f>
        <v>500</v>
      </c>
      <c r="R6" s="39">
        <f>Q6/C7*1000/12</f>
        <v>6944.4444444444443</v>
      </c>
      <c r="S6" t="s">
        <v>27</v>
      </c>
    </row>
    <row r="7" spans="2:19" x14ac:dyDescent="0.4">
      <c r="B7" t="s">
        <v>6</v>
      </c>
      <c r="C7" s="1">
        <v>6</v>
      </c>
      <c r="D7" s="4" t="s">
        <v>8</v>
      </c>
      <c r="O7" t="s">
        <v>37</v>
      </c>
      <c r="P7" s="3">
        <f>65509</f>
        <v>65509</v>
      </c>
      <c r="Q7" s="39">
        <f t="shared" si="0"/>
        <v>2183.6333333333332</v>
      </c>
      <c r="R7" s="20" t="s">
        <v>72</v>
      </c>
    </row>
    <row r="8" spans="2:19" x14ac:dyDescent="0.4">
      <c r="C8" s="4"/>
      <c r="D8" s="4"/>
      <c r="O8" t="s">
        <v>38</v>
      </c>
      <c r="P8" s="3">
        <v>3494</v>
      </c>
      <c r="Q8" s="39">
        <f t="shared" si="0"/>
        <v>116.46666666666667</v>
      </c>
    </row>
    <row r="9" spans="2:19" x14ac:dyDescent="0.4">
      <c r="B9" t="s">
        <v>9</v>
      </c>
      <c r="C9" s="1">
        <v>4</v>
      </c>
      <c r="D9" s="4" t="s">
        <v>8</v>
      </c>
      <c r="O9" t="s">
        <v>36</v>
      </c>
      <c r="P9" s="3">
        <v>5500</v>
      </c>
      <c r="Q9" s="39">
        <f t="shared" si="0"/>
        <v>183.33333333333334</v>
      </c>
      <c r="R9" s="20" t="s">
        <v>56</v>
      </c>
    </row>
    <row r="10" spans="2:19" x14ac:dyDescent="0.4">
      <c r="B10" t="s">
        <v>3</v>
      </c>
      <c r="C10" s="38">
        <f>C9/C7</f>
        <v>0.66666666666666663</v>
      </c>
      <c r="D10" s="6"/>
      <c r="O10" t="s">
        <v>39</v>
      </c>
      <c r="P10" s="3">
        <v>12522</v>
      </c>
      <c r="Q10" s="39">
        <f t="shared" si="0"/>
        <v>417.4</v>
      </c>
      <c r="R10" s="29" t="s">
        <v>55</v>
      </c>
    </row>
    <row r="11" spans="2:19" x14ac:dyDescent="0.4">
      <c r="B11" s="37" t="s">
        <v>86</v>
      </c>
      <c r="C11" s="3">
        <v>2000</v>
      </c>
      <c r="D11" s="6" t="s">
        <v>7</v>
      </c>
      <c r="O11" t="s">
        <v>40</v>
      </c>
      <c r="P11" s="3">
        <v>0</v>
      </c>
      <c r="Q11" s="39">
        <f t="shared" si="0"/>
        <v>0</v>
      </c>
    </row>
    <row r="12" spans="2:19" x14ac:dyDescent="0.4">
      <c r="D12" s="4"/>
      <c r="O12" t="s">
        <v>41</v>
      </c>
      <c r="P12" s="3">
        <v>350</v>
      </c>
      <c r="Q12" s="39">
        <f t="shared" si="0"/>
        <v>11.666666666666666</v>
      </c>
    </row>
    <row r="13" spans="2:19" x14ac:dyDescent="0.4">
      <c r="B13" t="s">
        <v>5</v>
      </c>
      <c r="C13" s="3">
        <v>0</v>
      </c>
      <c r="D13" s="4" t="s">
        <v>7</v>
      </c>
      <c r="O13" t="s">
        <v>42</v>
      </c>
      <c r="P13" s="3">
        <v>2232</v>
      </c>
      <c r="Q13" s="39">
        <f t="shared" si="0"/>
        <v>74.400000000000006</v>
      </c>
    </row>
    <row r="14" spans="2:19" x14ac:dyDescent="0.4">
      <c r="B14" t="s">
        <v>87</v>
      </c>
      <c r="C14" s="1">
        <v>0</v>
      </c>
      <c r="D14" s="4" t="s">
        <v>8</v>
      </c>
      <c r="O14" t="s">
        <v>43</v>
      </c>
      <c r="P14" s="3">
        <v>3000</v>
      </c>
      <c r="Q14" s="39">
        <f t="shared" si="0"/>
        <v>100</v>
      </c>
    </row>
    <row r="15" spans="2:19" x14ac:dyDescent="0.4">
      <c r="B15" t="s">
        <v>3</v>
      </c>
      <c r="C15" s="38" t="e">
        <f>C14/C13</f>
        <v>#DIV/0!</v>
      </c>
      <c r="D15" s="6"/>
      <c r="O15" t="s">
        <v>44</v>
      </c>
      <c r="P15" s="3">
        <v>2193</v>
      </c>
      <c r="Q15" s="39">
        <f t="shared" si="0"/>
        <v>73.099999999999994</v>
      </c>
    </row>
    <row r="16" spans="2:19" x14ac:dyDescent="0.4">
      <c r="D16" s="4"/>
      <c r="O16" t="s">
        <v>45</v>
      </c>
      <c r="P16" s="3">
        <v>0</v>
      </c>
      <c r="Q16" s="39">
        <f t="shared" si="0"/>
        <v>0</v>
      </c>
      <c r="R16" s="20" t="s">
        <v>54</v>
      </c>
    </row>
    <row r="17" spans="2:18" x14ac:dyDescent="0.4">
      <c r="B17" t="s">
        <v>2</v>
      </c>
      <c r="C17" s="1">
        <v>1</v>
      </c>
      <c r="D17" s="4" t="s">
        <v>8</v>
      </c>
      <c r="O17" t="s">
        <v>46</v>
      </c>
      <c r="P17" s="3">
        <v>7853</v>
      </c>
      <c r="Q17" s="39">
        <f t="shared" si="0"/>
        <v>261.76666666666665</v>
      </c>
    </row>
    <row r="18" spans="2:18" x14ac:dyDescent="0.4">
      <c r="D18" s="4"/>
      <c r="O18" t="s">
        <v>57</v>
      </c>
      <c r="P18" s="3">
        <v>960</v>
      </c>
      <c r="Q18" s="39">
        <f t="shared" si="0"/>
        <v>32</v>
      </c>
    </row>
    <row r="19" spans="2:18" x14ac:dyDescent="0.4">
      <c r="D19" s="4"/>
      <c r="O19" t="s">
        <v>75</v>
      </c>
      <c r="P19" s="3">
        <v>0</v>
      </c>
      <c r="Q19" s="39">
        <f t="shared" si="0"/>
        <v>0</v>
      </c>
      <c r="R19" t="s">
        <v>58</v>
      </c>
    </row>
    <row r="20" spans="2:18" x14ac:dyDescent="0.4">
      <c r="B20" t="s">
        <v>77</v>
      </c>
      <c r="C20" s="39">
        <f>F24/(C24*12)*1000</f>
        <v>1325.3999999999999</v>
      </c>
      <c r="D20" s="4" t="s">
        <v>61</v>
      </c>
      <c r="O20" t="s">
        <v>63</v>
      </c>
      <c r="P20" s="3">
        <v>0</v>
      </c>
      <c r="Q20" s="39">
        <f t="shared" si="0"/>
        <v>0</v>
      </c>
      <c r="R20" t="s">
        <v>58</v>
      </c>
    </row>
    <row r="21" spans="2:18" x14ac:dyDescent="0.4">
      <c r="B21" t="s">
        <v>76</v>
      </c>
      <c r="C21" s="48">
        <f>C20/C4</f>
        <v>63.114285714285707</v>
      </c>
      <c r="D21" s="4" t="s">
        <v>61</v>
      </c>
      <c r="O21" t="s">
        <v>53</v>
      </c>
      <c r="P21" s="3">
        <v>0</v>
      </c>
      <c r="Q21" s="39">
        <f t="shared" si="0"/>
        <v>0</v>
      </c>
      <c r="R21" t="s">
        <v>58</v>
      </c>
    </row>
    <row r="22" spans="2:18" x14ac:dyDescent="0.4">
      <c r="D22" s="4"/>
      <c r="E22" t="s">
        <v>73</v>
      </c>
      <c r="F22" s="39">
        <f>((C6*C9)-(C11*C7))*12/1000+C13*C14*12/1000</f>
        <v>480</v>
      </c>
      <c r="O22" s="9" t="s">
        <v>11</v>
      </c>
      <c r="P22" s="3">
        <f>SUM(P6:P21)</f>
        <v>118613</v>
      </c>
      <c r="Q22" s="39">
        <f t="shared" si="0"/>
        <v>3953.7666666666669</v>
      </c>
    </row>
    <row r="23" spans="2:18" x14ac:dyDescent="0.4">
      <c r="B23" t="s">
        <v>64</v>
      </c>
      <c r="D23" s="4"/>
      <c r="E23" t="s">
        <v>74</v>
      </c>
      <c r="F23" s="1">
        <v>0</v>
      </c>
      <c r="O23" t="s">
        <v>50</v>
      </c>
      <c r="P23" s="3">
        <v>0</v>
      </c>
      <c r="Q23" s="39">
        <f t="shared" si="0"/>
        <v>0</v>
      </c>
    </row>
    <row r="24" spans="2:18" x14ac:dyDescent="0.4">
      <c r="B24" t="s">
        <v>79</v>
      </c>
      <c r="C24" s="1">
        <v>200</v>
      </c>
      <c r="D24" s="35"/>
      <c r="E24" t="s">
        <v>78</v>
      </c>
      <c r="F24" s="3">
        <v>3180.96</v>
      </c>
      <c r="G24" s="20"/>
      <c r="O24" t="s">
        <v>51</v>
      </c>
      <c r="P24" s="3">
        <f>(P22+P23)*0.1</f>
        <v>11861.300000000001</v>
      </c>
      <c r="Q24" s="39">
        <f t="shared" si="0"/>
        <v>395.37666666666672</v>
      </c>
    </row>
    <row r="25" spans="2:18" ht="25.5" x14ac:dyDescent="0.4">
      <c r="D25" s="4"/>
      <c r="E25" t="s">
        <v>81</v>
      </c>
      <c r="F25" s="42">
        <f>SUM(F22:F24)</f>
        <v>3660.96</v>
      </c>
      <c r="O25" s="13" t="s">
        <v>80</v>
      </c>
      <c r="P25" s="43">
        <f>SUM(P22:P24)</f>
        <v>130474.3</v>
      </c>
      <c r="Q25" s="43">
        <f>SUM(Q22:Q24)</f>
        <v>4349.1433333333334</v>
      </c>
    </row>
    <row r="26" spans="2:18" x14ac:dyDescent="0.4">
      <c r="P26" s="9" t="s">
        <v>23</v>
      </c>
      <c r="Q26" s="9" t="s">
        <v>23</v>
      </c>
    </row>
    <row r="27" spans="2:18" x14ac:dyDescent="0.4">
      <c r="B27" t="s">
        <v>64</v>
      </c>
      <c r="D27" s="4"/>
    </row>
    <row r="28" spans="2:18" x14ac:dyDescent="0.4">
      <c r="B28" t="s">
        <v>33</v>
      </c>
      <c r="C28" s="1">
        <v>173</v>
      </c>
      <c r="D28" s="4"/>
      <c r="E28" t="s">
        <v>4</v>
      </c>
      <c r="F28" s="3">
        <v>2747.6280000000002</v>
      </c>
    </row>
    <row r="29" spans="2:18" ht="25.5" x14ac:dyDescent="0.4">
      <c r="O29" s="2"/>
      <c r="P29" s="23"/>
    </row>
    <row r="30" spans="2:18" x14ac:dyDescent="0.4">
      <c r="P30" s="9"/>
    </row>
    <row r="34" spans="2:20" x14ac:dyDescent="0.4">
      <c r="E34" s="26"/>
    </row>
    <row r="35" spans="2:20" ht="25.5" x14ac:dyDescent="0.4">
      <c r="O35" s="2" t="s">
        <v>88</v>
      </c>
    </row>
    <row r="36" spans="2:20" x14ac:dyDescent="0.4">
      <c r="O36" t="s">
        <v>12</v>
      </c>
      <c r="P36" s="3">
        <v>5261</v>
      </c>
      <c r="Q36" s="30">
        <f t="shared" ref="Q36:Q44" si="1">$P36/$P$45</f>
        <v>0.16066133470144353</v>
      </c>
    </row>
    <row r="37" spans="2:20" x14ac:dyDescent="0.4">
      <c r="O37" t="s">
        <v>13</v>
      </c>
      <c r="P37" s="3">
        <v>4285</v>
      </c>
      <c r="Q37" s="30">
        <f t="shared" si="1"/>
        <v>0.13085607663860208</v>
      </c>
    </row>
    <row r="38" spans="2:20" x14ac:dyDescent="0.4">
      <c r="O38" t="s">
        <v>14</v>
      </c>
      <c r="P38" s="3">
        <v>0</v>
      </c>
      <c r="Q38" s="30">
        <f t="shared" si="1"/>
        <v>0</v>
      </c>
    </row>
    <row r="39" spans="2:20" x14ac:dyDescent="0.4">
      <c r="O39" t="s">
        <v>15</v>
      </c>
      <c r="P39" s="3">
        <v>5798</v>
      </c>
      <c r="Q39" s="30">
        <f t="shared" si="1"/>
        <v>0.17706033427085527</v>
      </c>
    </row>
    <row r="40" spans="2:20" x14ac:dyDescent="0.4">
      <c r="O40" t="s">
        <v>16</v>
      </c>
      <c r="P40" s="3">
        <v>741</v>
      </c>
      <c r="Q40" s="30">
        <f t="shared" si="1"/>
        <v>2.2628787115333521E-2</v>
      </c>
    </row>
    <row r="41" spans="2:20" ht="25.5" x14ac:dyDescent="0.4">
      <c r="B41" s="24" t="s">
        <v>32</v>
      </c>
      <c r="E41" s="45">
        <f>P25</f>
        <v>130474.3</v>
      </c>
      <c r="F41" t="s">
        <v>26</v>
      </c>
      <c r="O41" t="s">
        <v>17</v>
      </c>
      <c r="P41" s="3">
        <v>8400</v>
      </c>
      <c r="Q41" s="30">
        <f t="shared" si="1"/>
        <v>0.25652066365560267</v>
      </c>
      <c r="R41" s="20" t="s">
        <v>90</v>
      </c>
    </row>
    <row r="42" spans="2:20" ht="25.5" x14ac:dyDescent="0.4">
      <c r="B42" s="24" t="s">
        <v>48</v>
      </c>
      <c r="E42" s="22">
        <v>36548</v>
      </c>
      <c r="F42" t="s">
        <v>26</v>
      </c>
      <c r="O42" t="s">
        <v>18</v>
      </c>
      <c r="P42" s="3">
        <v>2100</v>
      </c>
      <c r="Q42" s="30">
        <f t="shared" si="1"/>
        <v>6.4130165913900666E-2</v>
      </c>
      <c r="R42" s="20" t="s">
        <v>60</v>
      </c>
    </row>
    <row r="43" spans="2:20" ht="23.25" customHeight="1" x14ac:dyDescent="0.4">
      <c r="B43" s="24" t="s">
        <v>34</v>
      </c>
      <c r="E43" s="46">
        <f>(F23+F22)*F4</f>
        <v>14400</v>
      </c>
      <c r="F43" t="s">
        <v>26</v>
      </c>
      <c r="O43" t="s">
        <v>89</v>
      </c>
      <c r="P43" s="3">
        <v>3184</v>
      </c>
      <c r="Q43" s="30">
        <f t="shared" si="1"/>
        <v>9.7233546795171294E-2</v>
      </c>
      <c r="R43" s="21"/>
      <c r="S43" s="21"/>
    </row>
    <row r="44" spans="2:20" ht="25.5" x14ac:dyDescent="0.4">
      <c r="B44" s="24" t="s">
        <v>49</v>
      </c>
      <c r="E44" s="46">
        <f>E41-E42-E43</f>
        <v>79526.3</v>
      </c>
      <c r="F44" t="s">
        <v>26</v>
      </c>
      <c r="O44" t="s">
        <v>19</v>
      </c>
      <c r="P44" s="42">
        <f>SUM(P36:P43)*0.1</f>
        <v>2976.9</v>
      </c>
      <c r="Q44" s="30">
        <f t="shared" si="1"/>
        <v>9.0909090909090912E-2</v>
      </c>
      <c r="R44" s="21"/>
      <c r="S44" s="21"/>
      <c r="T44" s="21"/>
    </row>
    <row r="45" spans="2:20" ht="29.25" customHeight="1" x14ac:dyDescent="0.5">
      <c r="B45" s="28" t="s">
        <v>24</v>
      </c>
      <c r="E45" s="47">
        <f>E44/($F$4*12*$C$20)*1000</f>
        <v>166.67148701440237</v>
      </c>
      <c r="F45" t="s">
        <v>25</v>
      </c>
      <c r="O45" s="9" t="s">
        <v>20</v>
      </c>
      <c r="P45" s="42">
        <f>SUM(P36:P44)</f>
        <v>32745.9</v>
      </c>
      <c r="Q45" s="27" t="s">
        <v>67</v>
      </c>
      <c r="R45" s="27" t="s">
        <v>71</v>
      </c>
      <c r="S45" s="27"/>
    </row>
    <row r="46" spans="2:20" ht="18.75" customHeight="1" x14ac:dyDescent="0.4">
      <c r="O46" s="9" t="s">
        <v>21</v>
      </c>
      <c r="P46" s="39">
        <f>P45*1.1</f>
        <v>36020.490000000005</v>
      </c>
      <c r="Q46" s="44">
        <f>P46/$C$4</f>
        <v>1715.2614285714287</v>
      </c>
      <c r="R46" s="44">
        <f>P46/C20*1000</f>
        <v>27177.071072883664</v>
      </c>
    </row>
    <row r="47" spans="2:20" x14ac:dyDescent="0.4">
      <c r="P47" s="20" t="s">
        <v>68</v>
      </c>
      <c r="Q47" s="20" t="s">
        <v>70</v>
      </c>
      <c r="R47" s="20" t="s">
        <v>69</v>
      </c>
    </row>
    <row r="49" spans="15:16" x14ac:dyDescent="0.4">
      <c r="O49" s="9"/>
      <c r="P49" s="7"/>
    </row>
  </sheetData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 scaleWithDoc="0" alignWithMargins="0">
    <oddFooter>&amp;L&amp;8&amp;G&amp;C
Copyright マンション管理組合目線 All Rights Reserved.</oddFooter>
  </headerFooter>
  <ignoredErrors>
    <ignoredError sqref="C15" evalError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BBAD-3C96-4162-B5C6-E875AE1540C3}">
  <sheetPr>
    <pageSetUpPr fitToPage="1"/>
  </sheetPr>
  <dimension ref="B1:T49"/>
  <sheetViews>
    <sheetView showGridLines="0" tabSelected="1" view="pageBreakPreview" zoomScale="66" zoomScaleNormal="96" zoomScaleSheetLayoutView="66" workbookViewId="0">
      <selection activeCell="B2" sqref="B2"/>
    </sheetView>
  </sheetViews>
  <sheetFormatPr defaultRowHeight="18.75" x14ac:dyDescent="0.4"/>
  <cols>
    <col min="1" max="1" width="3.125" customWidth="1"/>
    <col min="2" max="2" width="26.625" customWidth="1"/>
    <col min="3" max="3" width="9" customWidth="1"/>
    <col min="4" max="4" width="3.5" customWidth="1"/>
    <col min="5" max="5" width="26.125" customWidth="1"/>
    <col min="6" max="6" width="10.25" customWidth="1"/>
    <col min="7" max="7" width="4.5" customWidth="1"/>
    <col min="13" max="13" width="13.875" customWidth="1"/>
    <col min="14" max="14" width="29" customWidth="1"/>
    <col min="15" max="15" width="28" customWidth="1"/>
    <col min="16" max="16" width="12.875" customWidth="1"/>
    <col min="17" max="18" width="11.5" customWidth="1"/>
    <col min="20" max="20" width="3.625" customWidth="1"/>
  </cols>
  <sheetData>
    <row r="1" spans="2:19" ht="34.5" customHeight="1" x14ac:dyDescent="0.4">
      <c r="B1" s="34" t="s">
        <v>93</v>
      </c>
    </row>
    <row r="2" spans="2:19" ht="12" customHeight="1" x14ac:dyDescent="0.4">
      <c r="B2" s="34"/>
      <c r="Q2" s="1"/>
      <c r="R2" s="31"/>
    </row>
    <row r="3" spans="2:19" ht="33" x14ac:dyDescent="0.4">
      <c r="B3" s="25" t="s">
        <v>1</v>
      </c>
      <c r="O3" s="25" t="s">
        <v>10</v>
      </c>
      <c r="Q3" t="s">
        <v>65</v>
      </c>
      <c r="R3" t="s">
        <v>66</v>
      </c>
    </row>
    <row r="4" spans="2:19" ht="24" x14ac:dyDescent="0.4">
      <c r="B4" t="s">
        <v>0</v>
      </c>
      <c r="C4" s="1">
        <v>20</v>
      </c>
      <c r="D4" s="4"/>
      <c r="E4" s="10" t="s">
        <v>83</v>
      </c>
      <c r="F4" s="1">
        <v>30</v>
      </c>
    </row>
    <row r="5" spans="2:19" x14ac:dyDescent="0.4">
      <c r="D5" s="4"/>
      <c r="P5" s="17" t="s">
        <v>28</v>
      </c>
      <c r="Q5" s="18" t="s">
        <v>29</v>
      </c>
    </row>
    <row r="6" spans="2:19" x14ac:dyDescent="0.4">
      <c r="B6" t="s">
        <v>85</v>
      </c>
      <c r="C6" s="3">
        <v>13000</v>
      </c>
      <c r="D6" s="5" t="s">
        <v>7</v>
      </c>
      <c r="O6" t="s">
        <v>35</v>
      </c>
      <c r="P6" s="3">
        <v>15000</v>
      </c>
      <c r="Q6" s="11">
        <f t="shared" ref="Q6:Q24" si="0">P6/F$4</f>
        <v>500</v>
      </c>
      <c r="R6" s="11">
        <f>Q6/C7*1000/12</f>
        <v>6944.4444444444443</v>
      </c>
      <c r="S6" t="s">
        <v>27</v>
      </c>
    </row>
    <row r="7" spans="2:19" x14ac:dyDescent="0.4">
      <c r="B7" t="s">
        <v>6</v>
      </c>
      <c r="C7" s="1">
        <v>6</v>
      </c>
      <c r="D7" s="4" t="s">
        <v>8</v>
      </c>
      <c r="O7" t="s">
        <v>37</v>
      </c>
      <c r="P7" s="3">
        <f>65509</f>
        <v>65509</v>
      </c>
      <c r="Q7" s="11">
        <f t="shared" si="0"/>
        <v>2183.6333333333332</v>
      </c>
      <c r="R7" s="20" t="s">
        <v>72</v>
      </c>
    </row>
    <row r="8" spans="2:19" x14ac:dyDescent="0.4">
      <c r="C8" s="4"/>
      <c r="D8" s="4"/>
      <c r="O8" t="s">
        <v>38</v>
      </c>
      <c r="P8" s="3">
        <v>3494</v>
      </c>
      <c r="Q8" s="11">
        <f t="shared" si="0"/>
        <v>116.46666666666667</v>
      </c>
    </row>
    <row r="9" spans="2:19" x14ac:dyDescent="0.4">
      <c r="B9" t="s">
        <v>9</v>
      </c>
      <c r="C9" s="1">
        <v>4</v>
      </c>
      <c r="D9" s="4" t="s">
        <v>8</v>
      </c>
      <c r="O9" t="s">
        <v>36</v>
      </c>
      <c r="P9" s="3">
        <v>5500</v>
      </c>
      <c r="Q9" s="11">
        <f t="shared" si="0"/>
        <v>183.33333333333334</v>
      </c>
      <c r="R9" s="20" t="s">
        <v>56</v>
      </c>
    </row>
    <row r="10" spans="2:19" x14ac:dyDescent="0.4">
      <c r="B10" t="s">
        <v>3</v>
      </c>
      <c r="C10" s="36">
        <f>C9/C7</f>
        <v>0.66666666666666663</v>
      </c>
      <c r="D10" s="6"/>
      <c r="O10" t="s">
        <v>39</v>
      </c>
      <c r="P10" s="3">
        <v>12522</v>
      </c>
      <c r="Q10" s="11">
        <f t="shared" si="0"/>
        <v>417.4</v>
      </c>
      <c r="R10" s="29" t="s">
        <v>55</v>
      </c>
    </row>
    <row r="11" spans="2:19" x14ac:dyDescent="0.4">
      <c r="B11" s="37" t="s">
        <v>86</v>
      </c>
      <c r="C11" s="3">
        <v>1500</v>
      </c>
      <c r="D11" s="6" t="s">
        <v>7</v>
      </c>
      <c r="O11" t="s">
        <v>40</v>
      </c>
      <c r="P11" s="3">
        <v>0</v>
      </c>
      <c r="Q11" s="11">
        <f t="shared" si="0"/>
        <v>0</v>
      </c>
    </row>
    <row r="12" spans="2:19" x14ac:dyDescent="0.4">
      <c r="D12" s="4"/>
      <c r="O12" t="s">
        <v>41</v>
      </c>
      <c r="P12" s="3">
        <v>350</v>
      </c>
      <c r="Q12" s="11">
        <f t="shared" si="0"/>
        <v>11.666666666666666</v>
      </c>
    </row>
    <row r="13" spans="2:19" x14ac:dyDescent="0.4">
      <c r="B13" t="s">
        <v>5</v>
      </c>
      <c r="C13" s="3">
        <v>15000</v>
      </c>
      <c r="D13" s="4" t="s">
        <v>7</v>
      </c>
      <c r="O13" t="s">
        <v>42</v>
      </c>
      <c r="P13" s="3">
        <v>2232</v>
      </c>
      <c r="Q13" s="11">
        <f t="shared" si="0"/>
        <v>74.400000000000006</v>
      </c>
    </row>
    <row r="14" spans="2:19" x14ac:dyDescent="0.4">
      <c r="B14" t="s">
        <v>87</v>
      </c>
      <c r="C14" s="1">
        <v>1</v>
      </c>
      <c r="D14" s="4" t="s">
        <v>8</v>
      </c>
      <c r="O14" t="s">
        <v>43</v>
      </c>
      <c r="P14" s="3">
        <v>3000</v>
      </c>
      <c r="Q14" s="11">
        <f t="shared" si="0"/>
        <v>100</v>
      </c>
    </row>
    <row r="15" spans="2:19" x14ac:dyDescent="0.4">
      <c r="B15" t="s">
        <v>3</v>
      </c>
      <c r="C15" s="36">
        <f>C14/C13</f>
        <v>6.666666666666667E-5</v>
      </c>
      <c r="D15" s="6"/>
      <c r="O15" t="s">
        <v>44</v>
      </c>
      <c r="P15" s="3">
        <v>2193</v>
      </c>
      <c r="Q15" s="11">
        <f t="shared" si="0"/>
        <v>73.099999999999994</v>
      </c>
    </row>
    <row r="16" spans="2:19" x14ac:dyDescent="0.4">
      <c r="D16" s="4"/>
      <c r="O16" t="s">
        <v>45</v>
      </c>
      <c r="P16" s="3">
        <v>0</v>
      </c>
      <c r="Q16" s="11">
        <f t="shared" si="0"/>
        <v>0</v>
      </c>
      <c r="R16" s="20" t="s">
        <v>54</v>
      </c>
    </row>
    <row r="17" spans="2:18" x14ac:dyDescent="0.4">
      <c r="B17" t="s">
        <v>2</v>
      </c>
      <c r="C17" s="1">
        <v>0</v>
      </c>
      <c r="D17" s="4" t="s">
        <v>8</v>
      </c>
      <c r="O17" t="s">
        <v>46</v>
      </c>
      <c r="P17" s="3">
        <v>7853</v>
      </c>
      <c r="Q17" s="11">
        <f t="shared" si="0"/>
        <v>261.76666666666665</v>
      </c>
    </row>
    <row r="18" spans="2:18" x14ac:dyDescent="0.4">
      <c r="D18" s="4"/>
      <c r="O18" t="s">
        <v>57</v>
      </c>
      <c r="P18" s="3">
        <v>960</v>
      </c>
      <c r="Q18" s="11">
        <f t="shared" si="0"/>
        <v>32</v>
      </c>
    </row>
    <row r="19" spans="2:18" x14ac:dyDescent="0.4">
      <c r="D19" s="4"/>
      <c r="O19" t="s">
        <v>75</v>
      </c>
      <c r="P19" s="3">
        <v>0</v>
      </c>
      <c r="Q19" s="11">
        <f t="shared" si="0"/>
        <v>0</v>
      </c>
      <c r="R19" t="s">
        <v>58</v>
      </c>
    </row>
    <row r="20" spans="2:18" x14ac:dyDescent="0.4">
      <c r="B20" t="s">
        <v>77</v>
      </c>
      <c r="C20" s="11">
        <f>F24/(C24*12)*1000</f>
        <v>1325.3999999999999</v>
      </c>
      <c r="D20" s="4" t="s">
        <v>62</v>
      </c>
      <c r="O20" t="s">
        <v>63</v>
      </c>
      <c r="P20" s="3">
        <v>0</v>
      </c>
      <c r="Q20" s="11">
        <f t="shared" si="0"/>
        <v>0</v>
      </c>
      <c r="R20" t="s">
        <v>58</v>
      </c>
    </row>
    <row r="21" spans="2:18" x14ac:dyDescent="0.4">
      <c r="B21" t="s">
        <v>76</v>
      </c>
      <c r="C21" s="33">
        <f>C20/C4</f>
        <v>66.27</v>
      </c>
      <c r="D21" s="4" t="s">
        <v>62</v>
      </c>
      <c r="O21" t="s">
        <v>53</v>
      </c>
      <c r="P21" s="3">
        <v>0</v>
      </c>
      <c r="Q21" s="11">
        <f t="shared" si="0"/>
        <v>0</v>
      </c>
      <c r="R21" t="s">
        <v>58</v>
      </c>
    </row>
    <row r="22" spans="2:18" x14ac:dyDescent="0.4">
      <c r="D22" s="4"/>
      <c r="E22" t="s">
        <v>73</v>
      </c>
      <c r="F22" s="11">
        <f>((C6*C9)-(C11*C7))*12/1000+C13*C14*12/1000</f>
        <v>696</v>
      </c>
      <c r="O22" s="9" t="s">
        <v>11</v>
      </c>
      <c r="P22" s="3">
        <f>SUM(P6:P21)</f>
        <v>118613</v>
      </c>
      <c r="Q22" s="11">
        <f t="shared" si="0"/>
        <v>3953.7666666666669</v>
      </c>
    </row>
    <row r="23" spans="2:18" x14ac:dyDescent="0.4">
      <c r="B23" t="s">
        <v>64</v>
      </c>
      <c r="D23" s="4"/>
      <c r="E23" t="s">
        <v>74</v>
      </c>
      <c r="F23" s="1">
        <v>0</v>
      </c>
      <c r="O23" t="s">
        <v>50</v>
      </c>
      <c r="P23" s="3">
        <v>0</v>
      </c>
      <c r="Q23" s="11">
        <f t="shared" si="0"/>
        <v>0</v>
      </c>
    </row>
    <row r="24" spans="2:18" x14ac:dyDescent="0.4">
      <c r="B24" t="s">
        <v>79</v>
      </c>
      <c r="C24" s="1">
        <v>200</v>
      </c>
      <c r="D24" s="35"/>
      <c r="E24" t="s">
        <v>78</v>
      </c>
      <c r="F24" s="3">
        <v>3180.96</v>
      </c>
      <c r="G24" s="20"/>
      <c r="O24" t="s">
        <v>51</v>
      </c>
      <c r="P24" s="3">
        <f>(P22+P23)*0.1</f>
        <v>11861.300000000001</v>
      </c>
      <c r="Q24" s="11">
        <f t="shared" si="0"/>
        <v>395.37666666666672</v>
      </c>
    </row>
    <row r="25" spans="2:18" ht="25.5" x14ac:dyDescent="0.4">
      <c r="D25" s="4"/>
      <c r="E25" t="s">
        <v>81</v>
      </c>
      <c r="F25" s="8">
        <f>SUM(F22:F24)</f>
        <v>3876.96</v>
      </c>
      <c r="O25" s="13" t="s">
        <v>80</v>
      </c>
      <c r="P25" s="14">
        <f>SUM(P22:P24)</f>
        <v>130474.3</v>
      </c>
      <c r="Q25" s="14">
        <f>SUM(Q22:Q24)</f>
        <v>4349.1433333333334</v>
      </c>
    </row>
    <row r="26" spans="2:18" x14ac:dyDescent="0.4">
      <c r="P26" s="9" t="s">
        <v>23</v>
      </c>
      <c r="Q26" s="9" t="s">
        <v>23</v>
      </c>
    </row>
    <row r="27" spans="2:18" x14ac:dyDescent="0.4">
      <c r="B27" t="s">
        <v>64</v>
      </c>
      <c r="D27" s="4"/>
    </row>
    <row r="28" spans="2:18" x14ac:dyDescent="0.4">
      <c r="B28" t="s">
        <v>33</v>
      </c>
      <c r="C28" s="1">
        <v>200</v>
      </c>
      <c r="D28" s="4"/>
      <c r="E28" t="s">
        <v>4</v>
      </c>
      <c r="F28" s="3">
        <v>2747.6280000000002</v>
      </c>
    </row>
    <row r="29" spans="2:18" ht="25.5" x14ac:dyDescent="0.4">
      <c r="O29" s="2"/>
      <c r="P29" s="23"/>
    </row>
    <row r="30" spans="2:18" x14ac:dyDescent="0.4">
      <c r="P30" s="9"/>
    </row>
    <row r="34" spans="2:20" x14ac:dyDescent="0.4">
      <c r="E34" s="26"/>
    </row>
    <row r="35" spans="2:20" ht="25.5" x14ac:dyDescent="0.4">
      <c r="O35" s="2" t="s">
        <v>82</v>
      </c>
    </row>
    <row r="36" spans="2:20" x14ac:dyDescent="0.4">
      <c r="O36" t="s">
        <v>12</v>
      </c>
      <c r="P36" s="3">
        <v>5261</v>
      </c>
      <c r="Q36" s="30">
        <f t="shared" ref="Q36:Q44" si="1">$P36/$P$45</f>
        <v>0.16066133470144353</v>
      </c>
    </row>
    <row r="37" spans="2:20" x14ac:dyDescent="0.4">
      <c r="O37" t="s">
        <v>13</v>
      </c>
      <c r="P37" s="3">
        <v>4285</v>
      </c>
      <c r="Q37" s="30">
        <f t="shared" si="1"/>
        <v>0.13085607663860208</v>
      </c>
    </row>
    <row r="38" spans="2:20" x14ac:dyDescent="0.4">
      <c r="O38" t="s">
        <v>14</v>
      </c>
      <c r="P38" s="3">
        <v>0</v>
      </c>
      <c r="Q38" s="30">
        <f t="shared" si="1"/>
        <v>0</v>
      </c>
    </row>
    <row r="39" spans="2:20" x14ac:dyDescent="0.4">
      <c r="O39" t="s">
        <v>15</v>
      </c>
      <c r="P39" s="3">
        <v>5798</v>
      </c>
      <c r="Q39" s="30">
        <f t="shared" si="1"/>
        <v>0.17706033427085527</v>
      </c>
    </row>
    <row r="40" spans="2:20" x14ac:dyDescent="0.4">
      <c r="O40" t="s">
        <v>16</v>
      </c>
      <c r="P40" s="3">
        <v>741</v>
      </c>
      <c r="Q40" s="30">
        <f t="shared" si="1"/>
        <v>2.2628787115333521E-2</v>
      </c>
    </row>
    <row r="41" spans="2:20" ht="25.5" x14ac:dyDescent="0.4">
      <c r="B41" s="24" t="s">
        <v>32</v>
      </c>
      <c r="E41" s="15">
        <f>P25</f>
        <v>130474.3</v>
      </c>
      <c r="F41" t="s">
        <v>26</v>
      </c>
      <c r="O41" t="s">
        <v>17</v>
      </c>
      <c r="P41" s="3">
        <v>8400</v>
      </c>
      <c r="Q41" s="30">
        <f t="shared" si="1"/>
        <v>0.25652066365560267</v>
      </c>
      <c r="R41" s="20" t="s">
        <v>91</v>
      </c>
    </row>
    <row r="42" spans="2:20" ht="25.5" x14ac:dyDescent="0.4">
      <c r="B42" s="24" t="s">
        <v>48</v>
      </c>
      <c r="E42" s="22">
        <v>36548</v>
      </c>
      <c r="F42" t="s">
        <v>31</v>
      </c>
      <c r="O42" t="s">
        <v>18</v>
      </c>
      <c r="P42" s="3">
        <v>2100</v>
      </c>
      <c r="Q42" s="30">
        <f t="shared" si="1"/>
        <v>6.4130165913900666E-2</v>
      </c>
      <c r="R42" s="20" t="s">
        <v>60</v>
      </c>
    </row>
    <row r="43" spans="2:20" ht="23.25" customHeight="1" x14ac:dyDescent="0.4">
      <c r="B43" s="24" t="s">
        <v>34</v>
      </c>
      <c r="E43" s="19">
        <f>(F23+F22)*F4</f>
        <v>20880</v>
      </c>
      <c r="F43" t="s">
        <v>26</v>
      </c>
      <c r="O43" t="s">
        <v>89</v>
      </c>
      <c r="P43" s="3">
        <v>3184</v>
      </c>
      <c r="Q43" s="30">
        <f t="shared" si="1"/>
        <v>9.7233546795171294E-2</v>
      </c>
      <c r="R43" s="21"/>
      <c r="S43" s="21"/>
    </row>
    <row r="44" spans="2:20" ht="25.5" x14ac:dyDescent="0.4">
      <c r="B44" s="24" t="s">
        <v>49</v>
      </c>
      <c r="E44" s="19">
        <f>E41-E42-E43</f>
        <v>73046.3</v>
      </c>
      <c r="F44" t="s">
        <v>31</v>
      </c>
      <c r="O44" t="s">
        <v>19</v>
      </c>
      <c r="P44" s="8">
        <f>SUM(P36:P43)*0.1</f>
        <v>2976.9</v>
      </c>
      <c r="Q44" s="30">
        <f t="shared" si="1"/>
        <v>9.0909090909090912E-2</v>
      </c>
      <c r="R44" s="21"/>
      <c r="S44" s="21"/>
      <c r="T44" s="21"/>
    </row>
    <row r="45" spans="2:20" ht="29.25" customHeight="1" x14ac:dyDescent="0.5">
      <c r="B45" s="28" t="s">
        <v>24</v>
      </c>
      <c r="E45" s="16">
        <f>E44/($F$4*12*$C$20)*1000</f>
        <v>153.09068121992524</v>
      </c>
      <c r="F45" t="s">
        <v>25</v>
      </c>
      <c r="O45" s="9" t="s">
        <v>20</v>
      </c>
      <c r="P45" s="8">
        <f>SUM(P36:P44)</f>
        <v>32745.9</v>
      </c>
      <c r="Q45" s="27" t="s">
        <v>67</v>
      </c>
      <c r="R45" s="27" t="s">
        <v>71</v>
      </c>
      <c r="S45" s="27"/>
    </row>
    <row r="46" spans="2:20" ht="18.75" customHeight="1" x14ac:dyDescent="0.4">
      <c r="O46" s="9" t="s">
        <v>21</v>
      </c>
      <c r="P46" s="11">
        <f>P45*1.1</f>
        <v>36020.490000000005</v>
      </c>
      <c r="Q46" s="12">
        <f>P46/$C$4</f>
        <v>1801.0245000000002</v>
      </c>
      <c r="R46" s="12">
        <f>P46/C20*1000</f>
        <v>27177.071072883664</v>
      </c>
    </row>
    <row r="47" spans="2:20" x14ac:dyDescent="0.4">
      <c r="P47" s="20" t="s">
        <v>68</v>
      </c>
      <c r="Q47" s="20" t="s">
        <v>70</v>
      </c>
      <c r="R47" s="20" t="s">
        <v>69</v>
      </c>
    </row>
    <row r="49" spans="15:16" x14ac:dyDescent="0.4">
      <c r="O49" s="9"/>
      <c r="P49" s="7"/>
    </row>
  </sheetData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 scaleWithDoc="0" alignWithMargins="0">
    <oddFooter>&amp;L&amp;8&amp;G&amp;C
Copyright マンション管理組合目線 All Rights Reserved.</oddFooter>
  </headerFooter>
  <ignoredErrors>
    <ignoredError sqref="C10 C15" evalError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1BA4-3242-4D95-95D6-DA5B3F65F603}">
  <sheetPr>
    <pageSetUpPr fitToPage="1"/>
  </sheetPr>
  <dimension ref="B1:T49"/>
  <sheetViews>
    <sheetView showGridLines="0" view="pageBreakPreview" zoomScale="69" zoomScaleNormal="96" zoomScaleSheetLayoutView="69" workbookViewId="0">
      <selection activeCell="B1" sqref="B1"/>
    </sheetView>
  </sheetViews>
  <sheetFormatPr defaultRowHeight="18.75" x14ac:dyDescent="0.4"/>
  <cols>
    <col min="1" max="1" width="3.125" customWidth="1"/>
    <col min="2" max="2" width="26.625" customWidth="1"/>
    <col min="3" max="3" width="9" customWidth="1"/>
    <col min="4" max="4" width="3.5" customWidth="1"/>
    <col min="5" max="5" width="26.125" customWidth="1"/>
    <col min="6" max="6" width="10.25" customWidth="1"/>
    <col min="7" max="7" width="4.5" customWidth="1"/>
    <col min="13" max="13" width="13.875" customWidth="1"/>
    <col min="14" max="14" width="29" customWidth="1"/>
    <col min="15" max="15" width="28" customWidth="1"/>
    <col min="16" max="16" width="12.875" customWidth="1"/>
    <col min="17" max="17" width="11.125" customWidth="1"/>
    <col min="18" max="18" width="11.5" customWidth="1"/>
    <col min="20" max="20" width="3.625" customWidth="1"/>
  </cols>
  <sheetData>
    <row r="1" spans="2:19" ht="34.5" customHeight="1" x14ac:dyDescent="0.4">
      <c r="B1" s="34" t="s">
        <v>94</v>
      </c>
    </row>
    <row r="3" spans="2:19" ht="33" x14ac:dyDescent="0.4">
      <c r="B3" s="25" t="s">
        <v>1</v>
      </c>
      <c r="O3" s="25" t="s">
        <v>10</v>
      </c>
    </row>
    <row r="4" spans="2:19" ht="24" x14ac:dyDescent="0.4">
      <c r="B4" t="s">
        <v>0</v>
      </c>
      <c r="C4" s="1">
        <v>82</v>
      </c>
      <c r="D4" s="4"/>
      <c r="E4" s="10" t="s">
        <v>83</v>
      </c>
      <c r="F4" s="1">
        <v>30</v>
      </c>
    </row>
    <row r="5" spans="2:19" x14ac:dyDescent="0.4">
      <c r="D5" s="4"/>
      <c r="P5" s="17" t="s">
        <v>28</v>
      </c>
      <c r="Q5" s="18" t="s">
        <v>29</v>
      </c>
    </row>
    <row r="6" spans="2:19" x14ac:dyDescent="0.4">
      <c r="B6" t="s">
        <v>84</v>
      </c>
      <c r="C6" s="3">
        <v>12650</v>
      </c>
      <c r="D6" s="5" t="s">
        <v>7</v>
      </c>
      <c r="O6" t="s">
        <v>35</v>
      </c>
      <c r="P6" s="3">
        <v>188043</v>
      </c>
      <c r="Q6" s="39">
        <f t="shared" ref="Q6:Q24" si="0">P6/F$4</f>
        <v>6268.1</v>
      </c>
      <c r="R6" s="39">
        <f>Q6/C7*1000/12</f>
        <v>6696.6880341880342</v>
      </c>
      <c r="S6" t="s">
        <v>27</v>
      </c>
    </row>
    <row r="7" spans="2:19" x14ac:dyDescent="0.4">
      <c r="B7" t="s">
        <v>6</v>
      </c>
      <c r="C7" s="1">
        <v>78</v>
      </c>
      <c r="D7" s="4" t="s">
        <v>8</v>
      </c>
      <c r="O7" t="s">
        <v>37</v>
      </c>
      <c r="P7" s="3">
        <v>259081</v>
      </c>
      <c r="Q7" s="39">
        <f t="shared" si="0"/>
        <v>8636.0333333333328</v>
      </c>
      <c r="R7" s="20" t="s">
        <v>72</v>
      </c>
    </row>
    <row r="8" spans="2:19" x14ac:dyDescent="0.4">
      <c r="C8" s="4"/>
      <c r="D8" s="4"/>
      <c r="O8" t="s">
        <v>38</v>
      </c>
      <c r="P8" s="3">
        <v>19544</v>
      </c>
      <c r="Q8" s="39">
        <f t="shared" si="0"/>
        <v>651.4666666666667</v>
      </c>
    </row>
    <row r="9" spans="2:19" x14ac:dyDescent="0.4">
      <c r="B9" t="s">
        <v>9</v>
      </c>
      <c r="C9" s="1">
        <v>60</v>
      </c>
      <c r="D9" s="4" t="s">
        <v>8</v>
      </c>
      <c r="O9" t="s">
        <v>36</v>
      </c>
      <c r="P9" s="3">
        <v>40883</v>
      </c>
      <c r="Q9" s="39">
        <f t="shared" si="0"/>
        <v>1362.7666666666667</v>
      </c>
      <c r="R9" s="20" t="s">
        <v>56</v>
      </c>
    </row>
    <row r="10" spans="2:19" x14ac:dyDescent="0.4">
      <c r="B10" t="s">
        <v>3</v>
      </c>
      <c r="C10" s="38">
        <f>C9/C7</f>
        <v>0.76923076923076927</v>
      </c>
      <c r="D10" s="6"/>
      <c r="O10" t="s">
        <v>39</v>
      </c>
      <c r="P10" s="3">
        <v>24973</v>
      </c>
      <c r="Q10" s="39">
        <f>P10/F$4</f>
        <v>832.43333333333328</v>
      </c>
      <c r="R10" s="29" t="s">
        <v>55</v>
      </c>
    </row>
    <row r="11" spans="2:19" x14ac:dyDescent="0.4">
      <c r="B11" s="37" t="s">
        <v>86</v>
      </c>
      <c r="C11" s="3">
        <v>3000</v>
      </c>
      <c r="D11" s="6" t="s">
        <v>7</v>
      </c>
      <c r="O11" t="s">
        <v>40</v>
      </c>
      <c r="P11" s="3">
        <v>450</v>
      </c>
      <c r="Q11" s="39">
        <f t="shared" si="0"/>
        <v>15</v>
      </c>
    </row>
    <row r="12" spans="2:19" x14ac:dyDescent="0.4">
      <c r="D12" s="4"/>
      <c r="O12" t="s">
        <v>41</v>
      </c>
      <c r="P12" s="3">
        <v>1332</v>
      </c>
      <c r="Q12" s="39">
        <f t="shared" si="0"/>
        <v>44.4</v>
      </c>
    </row>
    <row r="13" spans="2:19" x14ac:dyDescent="0.4">
      <c r="B13" t="s">
        <v>5</v>
      </c>
      <c r="C13" s="1">
        <v>0</v>
      </c>
      <c r="D13" s="4" t="s">
        <v>7</v>
      </c>
      <c r="O13" t="s">
        <v>42</v>
      </c>
      <c r="P13" s="3">
        <v>28620</v>
      </c>
      <c r="Q13" s="39">
        <f t="shared" si="0"/>
        <v>954</v>
      </c>
    </row>
    <row r="14" spans="2:19" x14ac:dyDescent="0.4">
      <c r="B14" t="s">
        <v>87</v>
      </c>
      <c r="C14" s="1">
        <v>0</v>
      </c>
      <c r="D14" s="4" t="s">
        <v>8</v>
      </c>
      <c r="O14" t="s">
        <v>43</v>
      </c>
      <c r="P14" s="3">
        <v>14382</v>
      </c>
      <c r="Q14" s="39">
        <f t="shared" si="0"/>
        <v>479.4</v>
      </c>
    </row>
    <row r="15" spans="2:19" x14ac:dyDescent="0.4">
      <c r="B15" t="s">
        <v>3</v>
      </c>
      <c r="C15" s="38" t="e">
        <f>C14/C13</f>
        <v>#DIV/0!</v>
      </c>
      <c r="D15" s="6"/>
      <c r="O15" t="s">
        <v>44</v>
      </c>
      <c r="P15" s="3">
        <v>17217</v>
      </c>
      <c r="Q15" s="39">
        <f t="shared" si="0"/>
        <v>573.9</v>
      </c>
    </row>
    <row r="16" spans="2:19" x14ac:dyDescent="0.4">
      <c r="D16" s="4"/>
      <c r="O16" t="s">
        <v>45</v>
      </c>
      <c r="P16" s="3">
        <v>10350</v>
      </c>
      <c r="Q16" s="39">
        <f t="shared" si="0"/>
        <v>345</v>
      </c>
      <c r="R16" s="20" t="s">
        <v>54</v>
      </c>
    </row>
    <row r="17" spans="2:18" x14ac:dyDescent="0.4">
      <c r="B17" t="s">
        <v>2</v>
      </c>
      <c r="C17" s="1">
        <v>1</v>
      </c>
      <c r="D17" s="4" t="s">
        <v>8</v>
      </c>
      <c r="O17" t="s">
        <v>46</v>
      </c>
      <c r="P17" s="3">
        <v>19881</v>
      </c>
      <c r="Q17" s="39">
        <f t="shared" si="0"/>
        <v>662.7</v>
      </c>
    </row>
    <row r="18" spans="2:18" x14ac:dyDescent="0.4">
      <c r="D18" s="4"/>
      <c r="O18" t="s">
        <v>57</v>
      </c>
      <c r="P18" s="3">
        <v>1706</v>
      </c>
      <c r="Q18" s="39">
        <f t="shared" si="0"/>
        <v>56.866666666666667</v>
      </c>
    </row>
    <row r="19" spans="2:18" x14ac:dyDescent="0.4">
      <c r="D19" s="4"/>
      <c r="O19" t="s">
        <v>47</v>
      </c>
      <c r="P19" s="3">
        <v>0</v>
      </c>
      <c r="Q19" s="39">
        <f t="shared" si="0"/>
        <v>0</v>
      </c>
      <c r="R19" t="s">
        <v>58</v>
      </c>
    </row>
    <row r="20" spans="2:18" x14ac:dyDescent="0.4">
      <c r="B20" t="s">
        <v>77</v>
      </c>
      <c r="C20" s="40">
        <v>5500</v>
      </c>
      <c r="D20" s="4" t="s">
        <v>61</v>
      </c>
      <c r="O20" t="s">
        <v>52</v>
      </c>
      <c r="P20" s="3">
        <v>0</v>
      </c>
      <c r="Q20" s="39">
        <f t="shared" si="0"/>
        <v>0</v>
      </c>
      <c r="R20" t="s">
        <v>59</v>
      </c>
    </row>
    <row r="21" spans="2:18" x14ac:dyDescent="0.4">
      <c r="B21" t="s">
        <v>76</v>
      </c>
      <c r="C21" s="41">
        <f>C20/C4</f>
        <v>67.073170731707322</v>
      </c>
      <c r="D21" s="4" t="s">
        <v>61</v>
      </c>
      <c r="O21" t="s">
        <v>53</v>
      </c>
      <c r="P21" s="3">
        <v>0</v>
      </c>
      <c r="Q21" s="39">
        <f t="shared" si="0"/>
        <v>0</v>
      </c>
      <c r="R21" t="s">
        <v>59</v>
      </c>
    </row>
    <row r="22" spans="2:18" x14ac:dyDescent="0.4">
      <c r="D22" s="4"/>
      <c r="E22" t="s">
        <v>73</v>
      </c>
      <c r="F22" s="39">
        <f>((C6*C9)-(C11*C7))*12/1000+C13*C14*12/1000</f>
        <v>6300</v>
      </c>
      <c r="O22" s="9" t="s">
        <v>11</v>
      </c>
      <c r="P22" s="3">
        <f>SUM(P6:P21)</f>
        <v>626462</v>
      </c>
      <c r="Q22" s="39">
        <f t="shared" si="0"/>
        <v>20882.066666666666</v>
      </c>
    </row>
    <row r="23" spans="2:18" x14ac:dyDescent="0.4">
      <c r="B23" t="s">
        <v>64</v>
      </c>
      <c r="D23" s="4"/>
      <c r="E23" t="s">
        <v>74</v>
      </c>
      <c r="F23" s="1">
        <f>971</f>
        <v>971</v>
      </c>
      <c r="O23" t="s">
        <v>50</v>
      </c>
      <c r="P23" s="3">
        <f>P22*0.1</f>
        <v>62646.200000000004</v>
      </c>
      <c r="Q23" s="39">
        <f t="shared" si="0"/>
        <v>2088.2066666666669</v>
      </c>
    </row>
    <row r="24" spans="2:18" x14ac:dyDescent="0.4">
      <c r="B24" t="s">
        <v>79</v>
      </c>
      <c r="C24" s="1">
        <v>253</v>
      </c>
      <c r="D24" s="4"/>
      <c r="E24" t="s">
        <v>78</v>
      </c>
      <c r="F24" s="3">
        <f>18891000/1000</f>
        <v>18891</v>
      </c>
      <c r="O24" t="s">
        <v>51</v>
      </c>
      <c r="P24" s="3">
        <f>(P22+P23)*0.1</f>
        <v>68910.819999999992</v>
      </c>
      <c r="Q24" s="39">
        <f t="shared" si="0"/>
        <v>2297.027333333333</v>
      </c>
    </row>
    <row r="25" spans="2:18" ht="25.5" x14ac:dyDescent="0.4">
      <c r="D25" s="4"/>
      <c r="E25" t="s">
        <v>81</v>
      </c>
      <c r="F25" s="42">
        <f>SUM(F22:F24)</f>
        <v>26162</v>
      </c>
      <c r="O25" s="13" t="s">
        <v>80</v>
      </c>
      <c r="P25" s="43">
        <f>SUM(P22:P24)</f>
        <v>758019.0199999999</v>
      </c>
      <c r="Q25" s="43">
        <f>SUM(Q22:Q24)</f>
        <v>25267.300666666662</v>
      </c>
    </row>
    <row r="26" spans="2:18" x14ac:dyDescent="0.4">
      <c r="P26" s="9" t="s">
        <v>23</v>
      </c>
      <c r="Q26" s="9" t="s">
        <v>23</v>
      </c>
    </row>
    <row r="27" spans="2:18" x14ac:dyDescent="0.4">
      <c r="B27" t="s">
        <v>64</v>
      </c>
      <c r="D27" s="4"/>
    </row>
    <row r="28" spans="2:18" x14ac:dyDescent="0.4">
      <c r="B28" t="s">
        <v>33</v>
      </c>
      <c r="C28" s="1"/>
      <c r="D28" s="4"/>
      <c r="E28" t="s">
        <v>4</v>
      </c>
      <c r="F28" s="1"/>
    </row>
    <row r="29" spans="2:18" ht="25.5" x14ac:dyDescent="0.4">
      <c r="O29" s="2"/>
      <c r="P29" s="23"/>
    </row>
    <row r="30" spans="2:18" x14ac:dyDescent="0.4">
      <c r="P30" s="9"/>
    </row>
    <row r="34" spans="2:20" x14ac:dyDescent="0.4">
      <c r="E34" s="26"/>
    </row>
    <row r="35" spans="2:20" ht="25.5" x14ac:dyDescent="0.4">
      <c r="O35" s="2" t="s">
        <v>22</v>
      </c>
    </row>
    <row r="36" spans="2:20" x14ac:dyDescent="0.4">
      <c r="O36" t="s">
        <v>12</v>
      </c>
      <c r="P36" s="3">
        <v>18424</v>
      </c>
      <c r="Q36" s="30">
        <f t="shared" ref="Q36:Q44" si="1">$P36/$P$45</f>
        <v>0.12181157024793389</v>
      </c>
    </row>
    <row r="37" spans="2:20" x14ac:dyDescent="0.4">
      <c r="O37" t="s">
        <v>13</v>
      </c>
      <c r="P37" s="3">
        <v>4037</v>
      </c>
      <c r="Q37" s="30">
        <f t="shared" si="1"/>
        <v>2.6690909090909092E-2</v>
      </c>
    </row>
    <row r="38" spans="2:20" x14ac:dyDescent="0.4">
      <c r="O38" t="s">
        <v>14</v>
      </c>
      <c r="P38" s="3">
        <v>14640</v>
      </c>
      <c r="Q38" s="30">
        <f t="shared" si="1"/>
        <v>9.6793388429752061E-2</v>
      </c>
    </row>
    <row r="39" spans="2:20" x14ac:dyDescent="0.4">
      <c r="O39" t="s">
        <v>15</v>
      </c>
      <c r="P39" s="3">
        <v>25887</v>
      </c>
      <c r="Q39" s="30">
        <f t="shared" si="1"/>
        <v>0.17115371900826445</v>
      </c>
    </row>
    <row r="40" spans="2:20" x14ac:dyDescent="0.4">
      <c r="O40" t="s">
        <v>16</v>
      </c>
      <c r="P40" s="3">
        <v>3364</v>
      </c>
      <c r="Q40" s="30">
        <f t="shared" si="1"/>
        <v>2.2241322314049586E-2</v>
      </c>
    </row>
    <row r="41" spans="2:20" ht="25.5" x14ac:dyDescent="0.4">
      <c r="B41" s="24" t="s">
        <v>32</v>
      </c>
      <c r="E41" s="45">
        <f>P25</f>
        <v>758019.0199999999</v>
      </c>
      <c r="F41" t="s">
        <v>26</v>
      </c>
      <c r="O41" t="s">
        <v>17</v>
      </c>
      <c r="P41" s="3">
        <v>60337</v>
      </c>
      <c r="Q41" s="30">
        <f t="shared" si="1"/>
        <v>0.39892231404958678</v>
      </c>
      <c r="R41" s="20" t="s">
        <v>92</v>
      </c>
    </row>
    <row r="42" spans="2:20" ht="25.5" x14ac:dyDescent="0.4">
      <c r="B42" s="24" t="s">
        <v>48</v>
      </c>
      <c r="E42" s="22">
        <v>200000</v>
      </c>
      <c r="F42" t="s">
        <v>31</v>
      </c>
      <c r="O42" t="s">
        <v>18</v>
      </c>
      <c r="P42" s="3">
        <v>713</v>
      </c>
      <c r="Q42" s="30">
        <f t="shared" si="1"/>
        <v>4.7140495867768594E-3</v>
      </c>
      <c r="R42" s="20" t="s">
        <v>60</v>
      </c>
    </row>
    <row r="43" spans="2:20" ht="25.5" x14ac:dyDescent="0.4">
      <c r="B43" s="24" t="s">
        <v>34</v>
      </c>
      <c r="E43" s="46">
        <f>(F23+F22)*F4</f>
        <v>218130</v>
      </c>
      <c r="F43" t="s">
        <v>30</v>
      </c>
      <c r="O43" t="s">
        <v>89</v>
      </c>
      <c r="P43" s="3">
        <f>3447+6651</f>
        <v>10098</v>
      </c>
      <c r="Q43" s="30">
        <f t="shared" si="1"/>
        <v>6.6763636363636358E-2</v>
      </c>
      <c r="R43" s="21"/>
      <c r="S43" s="21"/>
    </row>
    <row r="44" spans="2:20" ht="25.5" x14ac:dyDescent="0.4">
      <c r="B44" s="24" t="s">
        <v>49</v>
      </c>
      <c r="E44" s="46">
        <f>E41-E42-E43</f>
        <v>339889.0199999999</v>
      </c>
      <c r="F44" t="s">
        <v>31</v>
      </c>
      <c r="O44" t="s">
        <v>19</v>
      </c>
      <c r="P44" s="42">
        <f>SUM(P36:P43)*0.1</f>
        <v>13750</v>
      </c>
      <c r="Q44" s="30">
        <f t="shared" si="1"/>
        <v>9.0909090909090912E-2</v>
      </c>
      <c r="R44" s="21"/>
      <c r="S44" s="21"/>
      <c r="T44" s="21"/>
    </row>
    <row r="45" spans="2:20" ht="30" customHeight="1" x14ac:dyDescent="0.4">
      <c r="B45" s="32" t="s">
        <v>24</v>
      </c>
      <c r="E45" s="47">
        <f>E44/($F$4*12*$C$20)*1000</f>
        <v>171.66112121212115</v>
      </c>
      <c r="F45" t="s">
        <v>25</v>
      </c>
      <c r="O45" s="9" t="s">
        <v>20</v>
      </c>
      <c r="P45" s="42">
        <f>SUM(P36:P44)</f>
        <v>151250</v>
      </c>
      <c r="Q45" s="27" t="s">
        <v>67</v>
      </c>
      <c r="R45" s="27" t="s">
        <v>71</v>
      </c>
      <c r="S45" s="27"/>
    </row>
    <row r="46" spans="2:20" ht="18.75" customHeight="1" x14ac:dyDescent="0.4">
      <c r="O46" s="9" t="s">
        <v>21</v>
      </c>
      <c r="P46" s="39">
        <f>P45*1.1</f>
        <v>166375</v>
      </c>
      <c r="Q46" s="44">
        <f>P46/$C$4</f>
        <v>2028.9634146341464</v>
      </c>
      <c r="R46" s="44">
        <f>P46/C20*1000</f>
        <v>30250</v>
      </c>
    </row>
    <row r="47" spans="2:20" x14ac:dyDescent="0.4">
      <c r="P47" s="20" t="s">
        <v>68</v>
      </c>
      <c r="Q47" s="20" t="s">
        <v>70</v>
      </c>
      <c r="R47" s="20" t="s">
        <v>69</v>
      </c>
    </row>
    <row r="49" spans="15:16" x14ac:dyDescent="0.4">
      <c r="O49" s="9"/>
      <c r="P49" s="7"/>
    </row>
  </sheetData>
  <sheetProtection selectLockedCell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>
    <oddFooter>&amp;L&amp;8&amp;G&amp;C
Copyright マンション管理組合目線 All Rights Reserved.</oddFooter>
  </headerFooter>
  <ignoredErrors>
    <ignoredError sqref="C15" evalError="1"/>
    <ignoredError sqref="C1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修繕積立金検証セミナー (入力用)</vt:lpstr>
      <vt:lpstr>修繕積立金検証セミナー (入力例)</vt:lpstr>
      <vt:lpstr>修繕積立金検証セミナー（セミナーでの説明用、国交省の記載例）</vt:lpstr>
      <vt:lpstr>'修繕積立金検証セミナー (入力用)'!Print_Area</vt:lpstr>
      <vt:lpstr>'修繕積立金検証セミナー (入力例)'!Print_Area</vt:lpstr>
      <vt:lpstr>'修繕積立金検証セミナー（セミナーでの説明用、国交省の記載例）'!Print_Area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kamihoo</dc:creator>
  <cp:lastModifiedBy>kamihoo</cp:lastModifiedBy>
  <cp:lastPrinted>2021-11-05T03:43:07Z</cp:lastPrinted>
  <dcterms:created xsi:type="dcterms:W3CDTF">2021-10-22T08:13:20Z</dcterms:created>
  <dcterms:modified xsi:type="dcterms:W3CDTF">2021-11-05T14:06:56Z</dcterms:modified>
</cp:coreProperties>
</file>